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comments/comment3.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comments/comment4.xml" ContentType="application/vnd.openxmlformats-officedocument.spreadsheetml.comments+xml"/>
  <Override PartName="/xl/worksheets/sheet9.xml" ContentType="application/vnd.openxmlformats-officedocument.spreadsheetml.worksheet+xml"/>
  <Override PartName="/xl/comments/comment5.xml" ContentType="application/vnd.openxmlformats-officedocument.spreadsheetml.comments+xml"/>
  <Override PartName="/xl/worksheets/sheet10.xml" ContentType="application/vnd.openxmlformats-officedocument.spreadsheetml.worksheet+xml"/>
  <Override PartName="/xl/comments/comment6.xml" ContentType="application/vnd.openxmlformats-officedocument.spreadsheetml.comments+xml"/>
  <Override PartName="/xl/worksheets/sheet11.xml" ContentType="application/vnd.openxmlformats-officedocument.spreadsheetml.worksheet+xml"/>
  <Override PartName="/xl/comments/comment7.xml" ContentType="application/vnd.openxmlformats-officedocument.spreadsheetml.comments+xml"/>
  <Override PartName="/xl/worksheets/sheet1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Ausfüllhilfe" sheetId="2" state="visible" r:id="rId2"/>
    <sheet xmlns:r="http://schemas.openxmlformats.org/officeDocument/2006/relationships" name="Beete" sheetId="3" state="visible" r:id="rId3"/>
    <sheet xmlns:r="http://schemas.openxmlformats.org/officeDocument/2006/relationships" name="Kulturen" sheetId="4" state="visible" r:id="rId4"/>
    <sheet xmlns:r="http://schemas.openxmlformats.org/officeDocument/2006/relationships" name="Ökonomie" sheetId="5" state="visible" r:id="rId5"/>
    <sheet xmlns:r="http://schemas.openxmlformats.org/officeDocument/2006/relationships" name="Sätze" sheetId="6" state="visible" r:id="rId6"/>
    <sheet xmlns:r="http://schemas.openxmlformats.org/officeDocument/2006/relationships" name="Belegung" sheetId="7" state="visible" r:id="rId7"/>
    <sheet xmlns:r="http://schemas.openxmlformats.org/officeDocument/2006/relationships" name="Bedarf" sheetId="8" state="visible" r:id="rId8"/>
    <sheet xmlns:r="http://schemas.openxmlformats.org/officeDocument/2006/relationships" name="Deckung" sheetId="9" state="visible" r:id="rId9"/>
    <sheet xmlns:r="http://schemas.openxmlformats.org/officeDocument/2006/relationships" name="Wochenmengen" sheetId="10" state="visible" r:id="rId10"/>
    <sheet xmlns:r="http://schemas.openxmlformats.org/officeDocument/2006/relationships" name="Deckungsbeitrag" sheetId="11" state="visible" r:id="rId11"/>
    <sheet xmlns:r="http://schemas.openxmlformats.org/officeDocument/2006/relationships" name="Grenzen" sheetId="12" state="visible" r:id="rId12"/>
  </sheets>
  <definedNames>
    <definedName name="_xlnm.Print_Area" localSheetId="0">'Start'!$A$1:$F$41</definedName>
    <definedName name="_xlnm._FilterDatabase" localSheetId="2" hidden="1">'Beete'!$A$1:$G$121</definedName>
    <definedName name="_xlnm.Print_Titles" localSheetId="2">'Beete'!$1:$1</definedName>
    <definedName name="_xlnm._FilterDatabase" localSheetId="3" hidden="1">'Kulturen'!$A$1:$N$81</definedName>
    <definedName name="_xlnm.Print_Titles" localSheetId="3">'Kulturen'!$1:$1</definedName>
    <definedName name="_xlnm.Print_Area" localSheetId="4">'Ökonomie'!$A$1:$D$88</definedName>
    <definedName name="_xlnm._FilterDatabase" localSheetId="5" hidden="1">'Sätze'!$A$1:$V$251</definedName>
    <definedName name="_xlnm.Print_Titles" localSheetId="5">'Sätze'!$1:$1</definedName>
    <definedName name="_xlnm.Print_Titles" localSheetId="6">'Belegung'!$1:$1</definedName>
    <definedName name="_xlnm.Print_Titles" localSheetId="7">'Bedarf'!$7:$7</definedName>
    <definedName name="_xlnm.Print_Area" localSheetId="7">'Bedarf'!$A$1:$L$87</definedName>
    <definedName name="_xlnm.Print_Titles" localSheetId="8">'Deckung'!$1:$1</definedName>
    <definedName name="_xlnm.Print_Area" localSheetId="8">'Deckung'!$A$1:$BF$81</definedName>
    <definedName name="_xlnm.Print_Titles" localSheetId="9">'Wochenmengen'!$1:$1</definedName>
    <definedName name="_xlnm.Print_Area" localSheetId="9">'Wochenmengen'!$A$1:$F$251</definedName>
    <definedName name="_xlnm._FilterDatabase" localSheetId="10" hidden="1">'Deckungsbeitrag'!$A$1:$L$251</definedName>
    <definedName name="_xlnm.Print_Titles" localSheetId="10">'Deckungsbeitrag'!$1:$1</definedName>
    <definedName name="_xlnm.Print_Area" localSheetId="11">'Grenzen'!$A$1:$F$24</definedName>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 %"/>
  </numFmts>
  <fonts count="8">
    <font>
      <name val="Calibri"/>
      <family val="2"/>
      <color theme="1"/>
      <sz val="11"/>
      <scheme val="minor"/>
    </font>
    <font>
      <name val="Arial"/>
      <b val="1"/>
      <color rgb="002F4B3F"/>
      <sz val="16"/>
    </font>
    <font>
      <name val="Arial"/>
      <color rgb="006B6B66"/>
      <sz val="9"/>
    </font>
    <font>
      <name val="Arial"/>
      <b val="1"/>
      <sz val="10"/>
    </font>
    <font>
      <name val="Arial"/>
      <sz val="10"/>
    </font>
    <font>
      <name val="Arial"/>
      <i val="1"/>
      <color rgb="008A8A85"/>
      <sz val="10"/>
    </font>
    <font>
      <name val="Arial"/>
      <b val="1"/>
      <color rgb="00FFFFFF"/>
      <sz val="10"/>
    </font>
    <font>
      <name val="Arial"/>
      <b val="1"/>
      <color rgb="003F5A28"/>
      <sz val="10"/>
    </font>
  </fonts>
  <fills count="6">
    <fill>
      <patternFill/>
    </fill>
    <fill>
      <patternFill patternType="gray125"/>
    </fill>
    <fill>
      <patternFill patternType="solid">
        <fgColor rgb="00FFF3C4"/>
      </patternFill>
    </fill>
    <fill>
      <patternFill patternType="solid">
        <fgColor rgb="00F2F2F0"/>
      </patternFill>
    </fill>
    <fill>
      <patternFill patternType="solid">
        <fgColor rgb="002F4B3F"/>
      </patternFill>
    </fill>
    <fill>
      <patternFill patternType="solid">
        <fgColor rgb="00ECEFDD"/>
      </patternFill>
    </fill>
  </fills>
  <borders count="2">
    <border>
      <left/>
      <right/>
      <top/>
      <bottom/>
      <diagonal/>
    </border>
    <border>
      <left style="thin">
        <color rgb="00D9D6CE"/>
      </left>
      <right style="thin">
        <color rgb="00D9D6CE"/>
      </right>
      <top style="thin">
        <color rgb="00D9D6CE"/>
      </top>
      <bottom style="thin">
        <color rgb="00D9D6CE"/>
      </bottom>
    </border>
  </borders>
  <cellStyleXfs count="1">
    <xf numFmtId="0" fontId="0" fillId="0" borderId="0"/>
  </cellStyleXfs>
  <cellXfs count="4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4" fillId="2" borderId="0" applyAlignment="1" pivotButton="0" quotePrefix="0" xfId="0">
      <alignment vertical="top" wrapText="1"/>
    </xf>
    <xf numFmtId="0" fontId="5" fillId="3" borderId="0" applyAlignment="1" pivotButton="0" quotePrefix="0" xfId="0">
      <alignment vertical="top" wrapText="1"/>
    </xf>
    <xf numFmtId="0" fontId="4" fillId="2" borderId="1" applyAlignment="1" pivotButton="0" quotePrefix="0" xfId="0">
      <alignment vertical="top" wrapText="1"/>
    </xf>
    <xf numFmtId="0" fontId="6" fillId="4" borderId="0" pivotButton="0" quotePrefix="0" xfId="0"/>
    <xf numFmtId="0" fontId="3" fillId="0" borderId="1" pivotButton="0" quotePrefix="0" xfId="0"/>
    <xf numFmtId="0" fontId="4" fillId="0" borderId="1" pivotButton="0" quotePrefix="0" xfId="0"/>
    <xf numFmtId="0" fontId="4" fillId="0" borderId="1" applyAlignment="1" pivotButton="0" quotePrefix="0" xfId="0">
      <alignment vertical="top" wrapText="1"/>
    </xf>
    <xf numFmtId="0" fontId="6" fillId="4" borderId="0" applyAlignment="1" pivotButton="0" quotePrefix="0" xfId="0">
      <alignment vertical="center" wrapText="1"/>
    </xf>
    <xf numFmtId="0" fontId="5" fillId="3" borderId="1" pivotButton="0" quotePrefix="0" xfId="0"/>
    <xf numFmtId="4" fontId="5" fillId="3" borderId="1" pivotButton="0" quotePrefix="0" xfId="0"/>
    <xf numFmtId="4" fontId="4" fillId="0" borderId="1" pivotButton="0" quotePrefix="0" xfId="0"/>
    <xf numFmtId="0" fontId="0" fillId="0" borderId="1" pivotButton="0" quotePrefix="0" xfId="0"/>
    <xf numFmtId="4" fontId="0" fillId="0" borderId="1" pivotButton="0" quotePrefix="0" xfId="0"/>
    <xf numFmtId="3" fontId="5" fillId="3" borderId="1" pivotButton="0" quotePrefix="0" xfId="0"/>
    <xf numFmtId="164" fontId="5" fillId="3" borderId="1" pivotButton="0" quotePrefix="0" xfId="0"/>
    <xf numFmtId="3" fontId="0" fillId="0" borderId="1" pivotButton="0" quotePrefix="0" xfId="0"/>
    <xf numFmtId="164" fontId="0" fillId="0" borderId="1" pivotButton="0" quotePrefix="0" xfId="0"/>
    <xf numFmtId="0" fontId="1" fillId="0" borderId="0" pivotButton="0" quotePrefix="0" xfId="0"/>
    <xf numFmtId="0" fontId="2" fillId="0" borderId="0" pivotButton="0" quotePrefix="0" xfId="0"/>
    <xf numFmtId="0" fontId="3" fillId="0" borderId="0" pivotButton="0" quotePrefix="0" xfId="0"/>
    <xf numFmtId="4" fontId="0" fillId="2" borderId="1" pivotButton="0" quotePrefix="0" xfId="0"/>
    <xf numFmtId="3" fontId="4" fillId="0" borderId="1" pivotButton="0" quotePrefix="0" xfId="0"/>
    <xf numFmtId="164" fontId="4" fillId="0" borderId="1" pivotButton="0" quotePrefix="0" xfId="0"/>
    <xf numFmtId="165" fontId="4" fillId="0" borderId="1" pivotButton="0" quotePrefix="0" xfId="0"/>
    <xf numFmtId="165" fontId="5" fillId="3" borderId="1" pivotButton="0" quotePrefix="0" xfId="0"/>
    <xf numFmtId="165" fontId="0" fillId="0" borderId="1" pivotButton="0" quotePrefix="0" xfId="0"/>
    <xf numFmtId="165" fontId="0" fillId="2" borderId="1" pivotButton="0" quotePrefix="0" xfId="0"/>
    <xf numFmtId="4" fontId="4" fillId="2" borderId="1" pivotButton="0" quotePrefix="0" xfId="0"/>
    <xf numFmtId="3" fontId="4" fillId="2" borderId="1" pivotButton="0" quotePrefix="0" xfId="0"/>
    <xf numFmtId="166" fontId="4" fillId="0" borderId="1" pivotButton="0" quotePrefix="0" xfId="0"/>
    <xf numFmtId="0" fontId="6" fillId="4" borderId="0" applyAlignment="1" pivotButton="0" quotePrefix="0" xfId="0">
      <alignment horizontal="center" vertical="center"/>
    </xf>
    <xf numFmtId="1" fontId="4" fillId="0" borderId="1" applyAlignment="1" pivotButton="0" quotePrefix="0" xfId="0">
      <alignment horizontal="center"/>
    </xf>
    <xf numFmtId="4" fontId="3" fillId="0" borderId="0" pivotButton="0" quotePrefix="0" xfId="0"/>
    <xf numFmtId="165" fontId="3" fillId="0" borderId="0" pivotButton="0" quotePrefix="0" xfId="0"/>
    <xf numFmtId="0" fontId="0" fillId="5" borderId="0" pivotButton="0" quotePrefix="0" xfId="0"/>
    <xf numFmtId="0" fontId="4" fillId="5" borderId="0" applyAlignment="1" pivotButton="0" quotePrefix="0" xfId="0">
      <alignment vertical="top" wrapText="1"/>
    </xf>
    <xf numFmtId="0" fontId="7" fillId="5" borderId="0" pivotButton="0" quotePrefix="0" xfId="0"/>
    <xf numFmtId="0" fontId="2" fillId="5" borderId="0" pivotButton="0" quotePrefix="0" xfId="0"/>
  </cellXfs>
  <cellStyles count="1">
    <cellStyle name="Normal" xfId="0" builtinId="0" hidden="0"/>
  </cellStyles>
  <dxfs count="3">
    <dxf>
      <fill>
        <patternFill patternType="solid">
          <fgColor rgb="00DFEBD8"/>
        </patternFill>
      </fill>
    </dxf>
    <dxf>
      <fill>
        <patternFill patternType="solid">
          <fgColor rgb="00FFF3C4"/>
        </patternFill>
      </fill>
    </dxf>
    <dxf>
      <fill>
        <patternFill patternType="solid">
          <fgColor rgb="00F6DD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Hofbuch</author>
  </authors>
  <commentList>
    <comment ref="D1" authorId="0" shapeId="0">
      <text>
        <t>Bleibt sie leer, rechnet die Datei mit 1,20 m — derselbe Vorgabewert wie im Hofbuch.</t>
      </text>
    </comment>
  </commentList>
</comments>
</file>

<file path=xl/comments/comment2.xml><?xml version="1.0" encoding="utf-8"?>
<comments xmlns="http://schemas.openxmlformats.org/spreadsheetml/2006/main">
  <authors>
    <author>Hofbuch</author>
  </authors>
  <commentList>
    <comment ref="E1" authorId="0" shapeId="0">
      <text>
        <t>Direktsaat, Vorziehen oder Kauf — dieselben drei wie im Hofbuch. Bei Direktsaat und Kauf gehört in die Anzucht eine 0.</t>
      </text>
    </comment>
    <comment ref="I1" authorId="0" shapeId="0">
      <text>
        <t>Leer lassen, wenn du stattdessen den Reihenabstand angibst. Dann rechnet die Datei Beetbreite geteilt durch Reihenabstand.</t>
      </text>
    </comment>
  </commentList>
</comments>
</file>

<file path=xl/comments/comment3.xml><?xml version="1.0" encoding="utf-8"?>
<comments xmlns="http://schemas.openxmlformats.org/spreadsheetml/2006/main">
  <authors>
    <author>Hofbuch</author>
  </authors>
  <commentList>
    <comment ref="A1" authorId="0" shapeId="0">
      <text>
        <t>Fortlaufend je Kultur — Möhre 1, Möhre 2. Rechnet sich.</t>
      </text>
    </comment>
    <comment ref="G1" authorId="0" shapeId="0">
      <text>
        <t>Aussaat-KW plus Anzuchtdauer. Läuft über KW 52 hinaus, beginnt die Zählung wieder bei 1.</t>
      </text>
    </comment>
    <comment ref="L1" authorId="0" shapeId="0">
      <text>
        <t>Aus der Kultur, sonst aus Beetbreite geteilt durch Reihenabstand. Dieselbe Näherung wie im Hofbuch.</t>
      </text>
    </comment>
  </commentList>
</comments>
</file>

<file path=xl/comments/comment4.xml><?xml version="1.0" encoding="utf-8"?>
<comments xmlns="http://schemas.openxmlformats.org/spreadsheetml/2006/main">
  <authors>
    <author>Hofbuch</author>
  </authors>
  <commentList>
    <comment ref="C5" authorId="0" shapeId="0">
      <text>
        <t>Summe der Wertigkeiten aller aktiven Anteile. Nur volle Anteile: die Mitgliederzahl.</t>
      </text>
    </comment>
    <comment ref="F7" authorId="0" shapeId="0">
      <text>
        <t>Leer lassen, wenn ihr die Kultur so lange verteilt, wie der Plan sie erntet.</t>
      </text>
    </comment>
    <comment ref="K7" authorId="0" shapeId="0">
      <text>
        <t>Jahressumme gegen Jahresbedarf. Ob die Menge auch in der richtigen Woche kommt, steht im Blatt „Deckung“.</t>
      </text>
    </comment>
  </commentList>
</comments>
</file>

<file path=xl/comments/comment5.xml><?xml version="1.0" encoding="utf-8"?>
<comments xmlns="http://schemas.openxmlformats.org/spreadsheetml/2006/main">
  <authors>
    <author>Hofbuch</author>
  </authors>
  <commentList>
    <comment ref="F1" authorId="0" shapeId="0">
      <text>
        <t>Prozent der Wochenmenge, die der Plan hergibt. Leer heißt: in dieser Woche wird die Kultur nicht verteilt.</t>
      </text>
    </comment>
  </commentList>
</comments>
</file>

<file path=xl/comments/comment6.xml><?xml version="1.0" encoding="utf-8"?>
<comments xmlns="http://schemas.openxmlformats.org/spreadsheetml/2006/main">
  <authors>
    <author>Hofbuch</author>
  </authors>
  <commentList>
    <comment ref="A1" authorId="0" shapeId="0">
      <text>
        <t>Rechenblatt für das Blatt „Deckung“. Hier wird nichts eingetragen.</t>
      </text>
    </comment>
  </commentList>
</comments>
</file>

<file path=xl/comments/comment7.xml><?xml version="1.0" encoding="utf-8"?>
<comments xmlns="http://schemas.openxmlformats.org/spreadsheetml/2006/main">
  <authors>
    <author>Hofbuch</author>
  </authors>
  <commentList>
    <comment ref="J1" authorId="0" shapeId="0">
      <text>
        <t>Erlös minus Arbeit minus Material — dieselbe Formel wie im Beetbuch. Auf Basis der erwarteten Menge, also ein Plan-Wert.</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 Type="http://schemas.openxmlformats.org/officeDocument/2006/relationships/image" Target="/xl/media/image3.png" Id="rId2"/></Relationships>
</file>

<file path=xl/drawings/drawing1.xml><?xml version="1.0" encoding="utf-8"?>
<wsDr xmlns="http://schemas.openxmlformats.org/drawingml/2006/spreadsheetDrawing">
  <oneCellAnchor>
    <from>
      <col>4</col>
      <colOff>0</colOff>
      <row>1</row>
      <rowOff>0</rowOff>
    </from>
    <ext cx="133350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13</row>
      <rowOff>0</rowOff>
    </from>
    <ext cx="1428750" cy="3619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4</col>
      <colOff>0</colOff>
      <row>13</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6.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8.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9.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10.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11.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1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2:F41"/>
  <sheetViews>
    <sheetView showGridLines="0" workbookViewId="0">
      <selection activeCell="A1" sqref="A1"/>
    </sheetView>
  </sheetViews>
  <sheetFormatPr baseColWidth="8" defaultRowHeight="15"/>
  <cols>
    <col width="3" customWidth="1" min="1" max="1"/>
    <col width="30" customWidth="1" min="2" max="2"/>
    <col width="40" customWidth="1" min="3" max="3"/>
    <col width="20" customWidth="1" min="4" max="4"/>
    <col width="18" customWidth="1" min="5" max="5"/>
    <col width="12" customWidth="1" min="6" max="6"/>
  </cols>
  <sheetData>
    <row r="2">
      <c r="B2" s="1" t="inlineStr">
        <is>
          <t>Anbauplan Gemüse</t>
        </is>
      </c>
    </row>
    <row r="3">
      <c r="B3" s="2" t="inlineStr">
        <is>
          <t>Version 3.0 · Stand 06.09.2026 · hofbuch.de/vorlagen</t>
        </is>
      </c>
    </row>
    <row r="5">
      <c r="B5" s="3" t="inlineStr">
        <is>
          <t>Wofür diese Datei ist</t>
        </is>
      </c>
    </row>
    <row r="6">
      <c r="B6" s="4" t="inlineStr">
        <is>
          <t>Satzplanung in Kalenderwochen: Aussaat, Pflanzung, Erntefenster, Pflanzenzahl, erwartete Menge und Deckungsbeitrag je Satz. Für Solawi und Abokiste rechnet die Datei zusätzlich von der Kiste zurück: was ein Anteil je Woche bekommen soll, mal der Zahl der Anteile, gegen den Plan gestellt. Aufbau und Rechenwege folgen dem Beetbuch im Hofbuch, damit sich die Daten später übernehmen lassen.</t>
        </is>
      </c>
    </row>
    <row r="7"/>
    <row r="8"/>
    <row r="10">
      <c r="B10" s="3" t="inlineStr">
        <is>
          <t>Rechtsgrundlagen und Fristen</t>
        </is>
      </c>
    </row>
    <row r="11">
      <c r="B11" s="4" t="inlineStr">
        <is>
          <t>Rechtsgrundlage</t>
        </is>
      </c>
      <c r="C11" s="2" t="inlineStr">
        <is>
          <t>keine — Planung, kein Nachweis</t>
        </is>
      </c>
    </row>
    <row r="12">
      <c r="B12" s="4" t="inlineStr">
        <is>
          <t>Zeitrechnung</t>
        </is>
      </c>
      <c r="C12" s="2" t="inlineStr">
        <is>
          <t>Kalenderwochen, nicht Datumsangaben. So plant der Marktgarten, und so speichert es auch das Hofbuch</t>
        </is>
      </c>
    </row>
    <row r="13">
      <c r="B13" s="4" t="inlineStr">
        <is>
          <t>Pflanzdichte</t>
        </is>
      </c>
      <c r="C13" s="2" t="inlineStr">
        <is>
          <t>Reihen mal Pflanzen je Reihe. Fehlt die Reihenzahl, wird sie aus Beetbreite und Reihenabstand genähert</t>
        </is>
      </c>
    </row>
    <row r="14">
      <c r="B14" s="4" t="inlineStr">
        <is>
          <t>Deckungsbeitrag</t>
        </is>
      </c>
      <c r="C14" s="2" t="inlineStr">
        <is>
          <t>erwarteter Erlös minus Arbeitszeit mal Stundensatz minus Material — dieselbe Formel wie in der App</t>
        </is>
      </c>
    </row>
    <row r="15">
      <c r="B15" s="4" t="inlineStr">
        <is>
          <t>Kulturdaten</t>
        </is>
      </c>
      <c r="C15" s="2" t="inlineStr">
        <is>
          <t>stehen NICHT vorgefüllt. Sie hängen an Sorte, Standort und Jahr</t>
        </is>
      </c>
    </row>
    <row r="16">
      <c r="B16" s="4" t="inlineStr">
        <is>
          <t>Bedarf je Anteil</t>
        </is>
      </c>
      <c r="C16" s="2" t="inlineStr">
        <is>
          <t>Menge je vollem Anteil mal Anteils-Äquivalente. Ein halber Anteil zählt 0,5</t>
        </is>
      </c>
    </row>
    <row r="17">
      <c r="B17" s="4" t="inlineStr">
        <is>
          <t>Deckung</t>
        </is>
      </c>
      <c r="C17" s="2" t="inlineStr">
        <is>
          <t>erwartete Wochenernte geteilt durch den Wochenbedarf. Lager und Zukauf sind nicht eingerechnet</t>
        </is>
      </c>
    </row>
    <row r="19">
      <c r="B19" s="3" t="inlineStr">
        <is>
          <t>So füllst du sie aus</t>
        </is>
      </c>
    </row>
    <row r="20">
      <c r="B20" s="4" t="inlineStr">
        <is>
          <t>1. Blatt „Beete“: Länge und Breite je Beet. Ohne Breite rechnet die Datei mit 1,20 m.</t>
        </is>
      </c>
    </row>
    <row r="21">
      <c r="B21" s="4" t="inlineStr">
        <is>
          <t>2. Blatt „Kulturen“: Methode, Dauern in Wochen, Abstände, erwarteter Ertrag.</t>
        </is>
      </c>
    </row>
    <row r="22">
      <c r="B22" s="4" t="inlineStr">
        <is>
          <t>3. Blatt „Ökonomie“: Stundensatz und Preis je Kultur.</t>
        </is>
      </c>
    </row>
    <row r="23">
      <c r="B23" s="4" t="inlineStr">
        <is>
          <t>4. Blatt „Sätze“: Kultur, Beet und Aussaat-KW eintragen. Alles andere rechnet sich.</t>
        </is>
      </c>
    </row>
    <row r="24">
      <c r="B24" s="4" t="inlineStr">
        <is>
          <t>5. Nur für Solawi und Abokiste: Blatt „Bedarf“ mit Anteilszahl und Menge je Anteil. Blatt „Deckung“ zeigt danach Woche für Woche, wo der Plan die Kiste nicht trägt.</t>
        </is>
      </c>
    </row>
    <row r="26">
      <c r="B26" s="3" t="inlineStr">
        <is>
          <t>Zellen-Legende</t>
        </is>
      </c>
    </row>
    <row r="27">
      <c r="B27" s="5" t="inlineStr">
        <is>
          <t>Gelb</t>
        </is>
      </c>
      <c r="C27" s="4" t="inlineStr">
        <is>
          <t>ausfüllen</t>
        </is>
      </c>
    </row>
    <row r="28">
      <c r="B28" s="6" t="inlineStr">
        <is>
          <t>Grau/kursiv</t>
        </is>
      </c>
      <c r="C28" s="4" t="inlineStr">
        <is>
          <t>Beispielzeile — überschreiben oder löschen</t>
        </is>
      </c>
    </row>
    <row r="29">
      <c r="B29" s="4" t="inlineStr">
        <is>
          <t>Weiß</t>
        </is>
      </c>
      <c r="C29" s="4" t="inlineStr">
        <is>
          <t>rechnet sich selbst — bitte nicht überschreiben</t>
        </is>
      </c>
    </row>
    <row r="31">
      <c r="B31" s="3" t="inlineStr">
        <is>
          <t>Betriebsangaben</t>
        </is>
      </c>
    </row>
    <row r="32">
      <c r="B32" s="4" t="inlineStr">
        <is>
          <t>Betrieb</t>
        </is>
      </c>
      <c r="C32" s="7" t="inlineStr"/>
    </row>
    <row r="33">
      <c r="B33" s="4" t="inlineStr">
        <is>
          <t>Anbaujahr</t>
        </is>
      </c>
      <c r="C33" s="7" t="inlineStr"/>
    </row>
    <row r="34">
      <c r="B34" s="4" t="inlineStr">
        <is>
          <t>Standort</t>
        </is>
      </c>
      <c r="C34" s="7" t="inlineStr"/>
    </row>
    <row r="35">
      <c r="B35" s="4" t="inlineStr">
        <is>
          <t>Verantwortlich</t>
        </is>
      </c>
      <c r="C35" s="7" t="inlineStr"/>
    </row>
    <row r="37">
      <c r="B37" s="2" t="inlineStr">
        <is>
          <t>Keine Rechtsberatung. Prüfe die für deinen Betrieb und dein Bundesland geltenden Vorgaben; Landesrecht, Auflagen und Verbandsrichtlinien können mehr verlangen.</t>
        </is>
      </c>
    </row>
    <row r="38"/>
    <row r="40">
      <c r="B40" s="2" t="inlineStr">
        <is>
          <t>Quellen: Beetbuch im Hofbuch (Satz-Modell und Rechenwege übernommen)</t>
        </is>
      </c>
    </row>
    <row r="41"/>
  </sheetData>
  <mergeCells count="8">
    <mergeCell ref="B21:F21"/>
    <mergeCell ref="B24:F24"/>
    <mergeCell ref="B20:F20"/>
    <mergeCell ref="B40:F41"/>
    <mergeCell ref="B37:F38"/>
    <mergeCell ref="B23:F23"/>
    <mergeCell ref="B22:F22"/>
    <mergeCell ref="B6:F8"/>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20"/>
  <sheetViews>
    <sheetView showGridLines="0" workbookViewId="0">
      <pane ySplit="1" topLeftCell="A2" activePane="bottomLeft" state="frozen"/>
      <selection pane="bottomLeft" activeCell="A1" sqref="A1"/>
    </sheetView>
  </sheetViews>
  <sheetFormatPr baseColWidth="8" defaultRowHeight="15"/>
  <cols>
    <col width="22" customWidth="1" min="1" max="1"/>
    <col width="30" customWidth="1" min="2" max="2"/>
    <col width="78" customWidth="1" min="3" max="3"/>
  </cols>
  <sheetData>
    <row r="1">
      <c r="A1" s="8" t="inlineStr">
        <is>
          <t>Blatt</t>
        </is>
      </c>
      <c r="B1" s="8" t="inlineStr">
        <is>
          <t>Spalte</t>
        </is>
      </c>
      <c r="C1" s="8" t="inlineStr">
        <is>
          <t>Was gehört hinein</t>
        </is>
      </c>
    </row>
    <row r="2" ht="28" customHeight="1">
      <c r="A2" s="9" t="inlineStr">
        <is>
          <t>Beete</t>
        </is>
      </c>
      <c r="B2" s="10" t="inlineStr">
        <is>
          <t>Breite (m)</t>
        </is>
      </c>
      <c r="C2" s="11" t="inlineStr">
        <is>
          <t>Für die Bezugsfläche und die Reihenzahl. Bleibt sie leer, rechnet die Datei mit 1,20 m — derselbe Vorgabewert wie im Hofbuch.</t>
        </is>
      </c>
    </row>
    <row r="3" ht="28" customHeight="1">
      <c r="A3" s="9" t="inlineStr">
        <is>
          <t>Kulturen</t>
        </is>
      </c>
      <c r="B3" s="10" t="inlineStr">
        <is>
          <t>Methode</t>
        </is>
      </c>
      <c r="C3" s="11" t="inlineStr">
        <is>
          <t>Direktsaat, Vorziehen oder Kauf. Bei Direktsaat und Kauf ist die Anzuchtdauer 0, die Pflanz-KW fällt mit der Aussaat-KW zusammen.</t>
        </is>
      </c>
    </row>
    <row r="4" ht="28" customHeight="1">
      <c r="A4" s="9" t="inlineStr">
        <is>
          <t>Kulturen</t>
        </is>
      </c>
      <c r="B4" s="10" t="inlineStr">
        <is>
          <t>Dauern in Wochen</t>
        </is>
      </c>
      <c r="C4" s="11" t="inlineStr">
        <is>
          <t>Anzucht, Kultur und Erntefenster jeweils in Wochen, weil in Kalenderwochen geplant wird. Deine eigenen Werte, keine Katalogzahlen.</t>
        </is>
      </c>
    </row>
    <row r="5" ht="28" customHeight="1">
      <c r="A5" s="9" t="inlineStr">
        <is>
          <t>Kulturen</t>
        </is>
      </c>
      <c r="B5" s="10" t="inlineStr">
        <is>
          <t>Reihen je Beet</t>
        </is>
      </c>
      <c r="C5" s="11" t="inlineStr">
        <is>
          <t>Wenn du es weißt, hier eintragen. Sonst leer lassen und den Reihenabstand angeben — dann rechnet die Datei Beetbreite geteilt durch Reihenabstand.</t>
        </is>
      </c>
    </row>
    <row r="6" ht="28" customHeight="1">
      <c r="A6" s="9" t="inlineStr">
        <is>
          <t>Kulturen</t>
        </is>
      </c>
      <c r="B6" s="10" t="inlineStr">
        <is>
          <t>erwarteter Ertrag</t>
        </is>
      </c>
      <c r="C6" s="11" t="inlineStr">
        <is>
          <t>Je Pflanze, in der Einheit daneben. Kommt nach der ersten Saison aus der Ernteerfassung.</t>
        </is>
      </c>
    </row>
    <row r="7" ht="28" customHeight="1">
      <c r="A7" s="9" t="inlineStr">
        <is>
          <t>Ökonomie</t>
        </is>
      </c>
      <c r="B7" s="10" t="inlineStr">
        <is>
          <t>Stundensatz</t>
        </is>
      </c>
      <c r="C7" s="11" t="inlineStr">
        <is>
          <t>Kalkulatorischer Satz deines Betriebs. Geht in den Deckungsbeitrag ein.</t>
        </is>
      </c>
    </row>
    <row r="8" ht="28" customHeight="1">
      <c r="A8" s="9" t="inlineStr">
        <is>
          <t>Ökonomie</t>
        </is>
      </c>
      <c r="B8" s="10" t="inlineStr">
        <is>
          <t>Preis je Kultur</t>
        </is>
      </c>
      <c r="C8" s="11" t="inlineStr">
        <is>
          <t>Netto-Erlös je Ernte-Einheit. Eine Annahme, kein Marktwert.</t>
        </is>
      </c>
    </row>
    <row r="9" ht="28" customHeight="1">
      <c r="A9" s="9" t="inlineStr">
        <is>
          <t>Sätze</t>
        </is>
      </c>
      <c r="B9" s="10" t="inlineStr">
        <is>
          <t>Aussaat-KW</t>
        </is>
      </c>
      <c r="C9" s="11" t="inlineStr">
        <is>
          <t>Der einzige Termin, den du einträgst. Pflanz-KW und Erntefenster rechnen sich.</t>
        </is>
      </c>
    </row>
    <row r="10" ht="28" customHeight="1">
      <c r="A10" s="9" t="inlineStr">
        <is>
          <t>Sätze</t>
        </is>
      </c>
      <c r="B10" s="10" t="inlineStr">
        <is>
          <t>Satz-Nr.</t>
        </is>
      </c>
      <c r="C10" s="11" t="inlineStr">
        <is>
          <t>Fortlaufend je Kultur, wie im Hofbuch: Möhre 1, Möhre 2, Möhre 3.</t>
        </is>
      </c>
    </row>
    <row r="11" ht="28" customHeight="1">
      <c r="A11" s="9" t="inlineStr">
        <is>
          <t>Sätze</t>
        </is>
      </c>
      <c r="B11" s="10" t="inlineStr">
        <is>
          <t>Reihen und je Reihe</t>
        </is>
      </c>
      <c r="C11" s="11" t="inlineStr">
        <is>
          <t>Reihen aus der Kultur oder aus Beetbreite geteilt durch Reihenabstand. Je Reihe aus Beetlänge geteilt durch Pflanzabstand, abgerundet.</t>
        </is>
      </c>
    </row>
    <row r="12" ht="28" customHeight="1">
      <c r="A12" s="9" t="inlineStr">
        <is>
          <t>Sätze</t>
        </is>
      </c>
      <c r="B12" s="10" t="inlineStr">
        <is>
          <t>Stunden</t>
        </is>
      </c>
      <c r="C12" s="11" t="inlineStr">
        <is>
          <t>Geschätzter Arbeitsaufwand für diesen Satz, von der Aussaat bis zur letzten Ernte. Grundlage für den Deckungsbeitrag.</t>
        </is>
      </c>
    </row>
    <row r="13" ht="28" customHeight="1">
      <c r="A13" s="9" t="inlineStr">
        <is>
          <t>Sätze</t>
        </is>
      </c>
      <c r="B13" s="10" t="inlineStr">
        <is>
          <t>Material (€)</t>
        </is>
      </c>
      <c r="C13" s="11" t="inlineStr">
        <is>
          <t>Saatgut, Jungpflanzen, Vlies, alles Variable für diesen Satz.</t>
        </is>
      </c>
    </row>
    <row r="14" ht="28" customHeight="1">
      <c r="A14" s="9" t="inlineStr">
        <is>
          <t>Deckungsbeitrag</t>
        </is>
      </c>
      <c r="B14" s="10" t="inlineStr">
        <is>
          <t>alle Spalten</t>
        </is>
      </c>
      <c r="C14" s="11" t="inlineStr">
        <is>
          <t>Erlös minus Arbeit minus Material, je Satz. Auf Basis der erwarteten Menge — also ein Plan-Deckungsbeitrag.</t>
        </is>
      </c>
    </row>
    <row r="15" ht="28" customHeight="1">
      <c r="A15" s="9" t="inlineStr">
        <is>
          <t>Bedarf</t>
        </is>
      </c>
      <c r="B15" s="10" t="inlineStr">
        <is>
          <t>Anteils-Äquivalente</t>
        </is>
      </c>
      <c r="C15" s="11" t="inlineStr">
        <is>
          <t>Summe der Wertigkeiten aller aktiven Anteile: ein voller zählt 1,0, ein halber 0,5. Wer nur volle Anteile hat, trägt die Mitgliederzahl ein.</t>
        </is>
      </c>
    </row>
    <row r="16" ht="28" customHeight="1">
      <c r="A16" s="9" t="inlineStr">
        <is>
          <t>Bedarf</t>
        </is>
      </c>
      <c r="B16" s="10" t="inlineStr">
        <is>
          <t>Menge je vollem Anteil</t>
        </is>
      </c>
      <c r="C16" s="11" t="inlineStr">
        <is>
          <t>Was ein voller Anteil in einer Lieferwoche von dieser Kultur bekommen soll. Eure Vorgabe, keine Norm.</t>
        </is>
      </c>
    </row>
    <row r="17" ht="28" customHeight="1">
      <c r="A17" s="9" t="inlineStr">
        <is>
          <t>Bedarf</t>
        </is>
      </c>
      <c r="B17" s="10" t="inlineStr">
        <is>
          <t>Lieferung ab KW / bis KW</t>
        </is>
      </c>
      <c r="C17" s="11" t="inlineStr">
        <is>
          <t>Nur ausfüllen, wenn ihr die Kultur kürzer verteilt, als sie im Plan Ernte hat. Bleiben die Zellen leer, gilt das Erntefenster aus den Sätzen.</t>
        </is>
      </c>
    </row>
    <row r="18" ht="28" customHeight="1">
      <c r="A18" s="9" t="inlineStr">
        <is>
          <t>Bedarf</t>
        </is>
      </c>
      <c r="B18" s="10" t="inlineStr">
        <is>
          <t>erwartet gesamt</t>
        </is>
      </c>
      <c r="C18" s="11" t="inlineStr">
        <is>
          <t>Summe der erwarteten Mengen aller Sätze dieser Kultur über das ganze Jahr. Die Woche zählt das Blatt „Deckung“.</t>
        </is>
      </c>
    </row>
    <row r="19" ht="28" customHeight="1">
      <c r="A19" s="9" t="inlineStr">
        <is>
          <t>Deckung</t>
        </is>
      </c>
      <c r="B19" s="10" t="inlineStr">
        <is>
          <t>Prozentwerte</t>
        </is>
      </c>
      <c r="C19" s="11" t="inlineStr">
        <is>
          <t>Erwartete Ernte dieser Woche geteilt durch den Wochenbedarf. Unter 100 Prozent fehlt etwas, über 100 bleibt etwas übrig — das ist kein Fehler, sondern Vorrat oder Zweitmarkt.</t>
        </is>
      </c>
    </row>
    <row r="20" ht="28" customHeight="1">
      <c r="A20" s="9" t="inlineStr">
        <is>
          <t>Wochenmengen</t>
        </is>
      </c>
      <c r="B20" s="10" t="inlineStr">
        <is>
          <t>alle Spalten</t>
        </is>
      </c>
      <c r="C20" s="11" t="inlineStr">
        <is>
          <t>Rechenblatt für die Deckung: je Satz das Erntefenster in Wochen und die Menge, die daraus rechnerisch je Woche kommt. Hier wird nichts eingetragen.</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1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12" customWidth="1" min="3" max="3"/>
    <col width="12" customWidth="1" min="4" max="4"/>
    <col width="13" customWidth="1" min="5" max="5"/>
    <col width="22" customWidth="1" min="6" max="6"/>
    <col width="26" customWidth="1" min="7" max="7"/>
  </cols>
  <sheetData>
    <row r="1" ht="34" customHeight="1">
      <c r="A1" s="12" t="inlineStr">
        <is>
          <t>Nr.</t>
        </is>
      </c>
      <c r="B1" s="12" t="inlineStr">
        <is>
          <t>Beet</t>
        </is>
      </c>
      <c r="C1" s="12" t="inlineStr">
        <is>
          <t>Länge (m)</t>
        </is>
      </c>
      <c r="D1" s="12" t="inlineStr">
        <is>
          <t>Breite (m)</t>
        </is>
      </c>
      <c r="E1" s="12" t="inlineStr">
        <is>
          <t>Fläche (m²)</t>
        </is>
      </c>
      <c r="F1" s="12" t="inlineStr">
        <is>
          <t>Lage</t>
        </is>
      </c>
      <c r="G1" s="12" t="inlineStr">
        <is>
          <t>Bemerkung</t>
        </is>
      </c>
    </row>
    <row r="2">
      <c r="A2" s="13" t="n">
        <v>1</v>
      </c>
      <c r="B2" s="13" t="inlineStr">
        <is>
          <t>Beet A1</t>
        </is>
      </c>
      <c r="C2" s="14" t="n">
        <v>30</v>
      </c>
      <c r="D2" s="14" t="n">
        <v>1.2</v>
      </c>
      <c r="E2" s="15">
        <f>IF($C2="","",ROUND($C2*IF($D2="",1.2,$D2),2))</f>
        <v/>
      </c>
      <c r="F2" s="13" t="inlineStr">
        <is>
          <t>Garten Süd</t>
        </is>
      </c>
      <c r="G2" s="13" t="inlineStr"/>
    </row>
    <row r="3">
      <c r="A3" s="16" t="n"/>
      <c r="B3" s="16" t="n"/>
      <c r="C3" s="17" t="n"/>
      <c r="D3" s="17" t="n"/>
      <c r="E3" s="15">
        <f>IF($C3="","",ROUND($C3*IF($D3="",1.2,$D3),2))</f>
        <v/>
      </c>
      <c r="F3" s="16" t="n"/>
      <c r="G3" s="16" t="n"/>
    </row>
    <row r="4">
      <c r="A4" s="16" t="n"/>
      <c r="B4" s="16" t="n"/>
      <c r="C4" s="17" t="n"/>
      <c r="D4" s="17" t="n"/>
      <c r="E4" s="15">
        <f>IF($C4="","",ROUND($C4*IF($D4="",1.2,$D4),2))</f>
        <v/>
      </c>
      <c r="F4" s="16" t="n"/>
      <c r="G4" s="16" t="n"/>
    </row>
    <row r="5">
      <c r="A5" s="16" t="n"/>
      <c r="B5" s="16" t="n"/>
      <c r="C5" s="17" t="n"/>
      <c r="D5" s="17" t="n"/>
      <c r="E5" s="15">
        <f>IF($C5="","",ROUND($C5*IF($D5="",1.2,$D5),2))</f>
        <v/>
      </c>
      <c r="F5" s="16" t="n"/>
      <c r="G5" s="16" t="n"/>
    </row>
    <row r="6">
      <c r="A6" s="16" t="n"/>
      <c r="B6" s="16" t="n"/>
      <c r="C6" s="17" t="n"/>
      <c r="D6" s="17" t="n"/>
      <c r="E6" s="15">
        <f>IF($C6="","",ROUND($C6*IF($D6="",1.2,$D6),2))</f>
        <v/>
      </c>
      <c r="F6" s="16" t="n"/>
      <c r="G6" s="16" t="n"/>
    </row>
    <row r="7">
      <c r="A7" s="16" t="n"/>
      <c r="B7" s="16" t="n"/>
      <c r="C7" s="17" t="n"/>
      <c r="D7" s="17" t="n"/>
      <c r="E7" s="15">
        <f>IF($C7="","",ROUND($C7*IF($D7="",1.2,$D7),2))</f>
        <v/>
      </c>
      <c r="F7" s="16" t="n"/>
      <c r="G7" s="16" t="n"/>
    </row>
    <row r="8">
      <c r="A8" s="16" t="n"/>
      <c r="B8" s="16" t="n"/>
      <c r="C8" s="17" t="n"/>
      <c r="D8" s="17" t="n"/>
      <c r="E8" s="15">
        <f>IF($C8="","",ROUND($C8*IF($D8="",1.2,$D8),2))</f>
        <v/>
      </c>
      <c r="F8" s="16" t="n"/>
      <c r="G8" s="16" t="n"/>
    </row>
    <row r="9">
      <c r="A9" s="16" t="n"/>
      <c r="B9" s="16" t="n"/>
      <c r="C9" s="17" t="n"/>
      <c r="D9" s="17" t="n"/>
      <c r="E9" s="15">
        <f>IF($C9="","",ROUND($C9*IF($D9="",1.2,$D9),2))</f>
        <v/>
      </c>
      <c r="F9" s="16" t="n"/>
      <c r="G9" s="16" t="n"/>
    </row>
    <row r="10">
      <c r="A10" s="16" t="n"/>
      <c r="B10" s="16" t="n"/>
      <c r="C10" s="17" t="n"/>
      <c r="D10" s="17" t="n"/>
      <c r="E10" s="15">
        <f>IF($C10="","",ROUND($C10*IF($D10="",1.2,$D10),2))</f>
        <v/>
      </c>
      <c r="F10" s="16" t="n"/>
      <c r="G10" s="16" t="n"/>
    </row>
    <row r="11">
      <c r="A11" s="16" t="n"/>
      <c r="B11" s="16" t="n"/>
      <c r="C11" s="17" t="n"/>
      <c r="D11" s="17" t="n"/>
      <c r="E11" s="15">
        <f>IF($C11="","",ROUND($C11*IF($D11="",1.2,$D11),2))</f>
        <v/>
      </c>
      <c r="F11" s="16" t="n"/>
      <c r="G11" s="16" t="n"/>
    </row>
    <row r="12">
      <c r="A12" s="16" t="n"/>
      <c r="B12" s="16" t="n"/>
      <c r="C12" s="17" t="n"/>
      <c r="D12" s="17" t="n"/>
      <c r="E12" s="15">
        <f>IF($C12="","",ROUND($C12*IF($D12="",1.2,$D12),2))</f>
        <v/>
      </c>
      <c r="F12" s="16" t="n"/>
      <c r="G12" s="16" t="n"/>
    </row>
    <row r="13">
      <c r="A13" s="16" t="n"/>
      <c r="B13" s="16" t="n"/>
      <c r="C13" s="17" t="n"/>
      <c r="D13" s="17" t="n"/>
      <c r="E13" s="15">
        <f>IF($C13="","",ROUND($C13*IF($D13="",1.2,$D13),2))</f>
        <v/>
      </c>
      <c r="F13" s="16" t="n"/>
      <c r="G13" s="16" t="n"/>
    </row>
    <row r="14">
      <c r="A14" s="16" t="n"/>
      <c r="B14" s="16" t="n"/>
      <c r="C14" s="17" t="n"/>
      <c r="D14" s="17" t="n"/>
      <c r="E14" s="15">
        <f>IF($C14="","",ROUND($C14*IF($D14="",1.2,$D14),2))</f>
        <v/>
      </c>
      <c r="F14" s="16" t="n"/>
      <c r="G14" s="16" t="n"/>
    </row>
    <row r="15">
      <c r="A15" s="16" t="n"/>
      <c r="B15" s="16" t="n"/>
      <c r="C15" s="17" t="n"/>
      <c r="D15" s="17" t="n"/>
      <c r="E15" s="15">
        <f>IF($C15="","",ROUND($C15*IF($D15="",1.2,$D15),2))</f>
        <v/>
      </c>
      <c r="F15" s="16" t="n"/>
      <c r="G15" s="16" t="n"/>
    </row>
    <row r="16">
      <c r="A16" s="16" t="n"/>
      <c r="B16" s="16" t="n"/>
      <c r="C16" s="17" t="n"/>
      <c r="D16" s="17" t="n"/>
      <c r="E16" s="15">
        <f>IF($C16="","",ROUND($C16*IF($D16="",1.2,$D16),2))</f>
        <v/>
      </c>
      <c r="F16" s="16" t="n"/>
      <c r="G16" s="16" t="n"/>
    </row>
    <row r="17">
      <c r="A17" s="16" t="n"/>
      <c r="B17" s="16" t="n"/>
      <c r="C17" s="17" t="n"/>
      <c r="D17" s="17" t="n"/>
      <c r="E17" s="15">
        <f>IF($C17="","",ROUND($C17*IF($D17="",1.2,$D17),2))</f>
        <v/>
      </c>
      <c r="F17" s="16" t="n"/>
      <c r="G17" s="16" t="n"/>
    </row>
    <row r="18">
      <c r="A18" s="16" t="n"/>
      <c r="B18" s="16" t="n"/>
      <c r="C18" s="17" t="n"/>
      <c r="D18" s="17" t="n"/>
      <c r="E18" s="15">
        <f>IF($C18="","",ROUND($C18*IF($D18="",1.2,$D18),2))</f>
        <v/>
      </c>
      <c r="F18" s="16" t="n"/>
      <c r="G18" s="16" t="n"/>
    </row>
    <row r="19">
      <c r="A19" s="16" t="n"/>
      <c r="B19" s="16" t="n"/>
      <c r="C19" s="17" t="n"/>
      <c r="D19" s="17" t="n"/>
      <c r="E19" s="15">
        <f>IF($C19="","",ROUND($C19*IF($D19="",1.2,$D19),2))</f>
        <v/>
      </c>
      <c r="F19" s="16" t="n"/>
      <c r="G19" s="16" t="n"/>
    </row>
    <row r="20">
      <c r="A20" s="16" t="n"/>
      <c r="B20" s="16" t="n"/>
      <c r="C20" s="17" t="n"/>
      <c r="D20" s="17" t="n"/>
      <c r="E20" s="15">
        <f>IF($C20="","",ROUND($C20*IF($D20="",1.2,$D20),2))</f>
        <v/>
      </c>
      <c r="F20" s="16" t="n"/>
      <c r="G20" s="16" t="n"/>
    </row>
    <row r="21">
      <c r="A21" s="16" t="n"/>
      <c r="B21" s="16" t="n"/>
      <c r="C21" s="17" t="n"/>
      <c r="D21" s="17" t="n"/>
      <c r="E21" s="15">
        <f>IF($C21="","",ROUND($C21*IF($D21="",1.2,$D21),2))</f>
        <v/>
      </c>
      <c r="F21" s="16" t="n"/>
      <c r="G21" s="16" t="n"/>
    </row>
    <row r="22">
      <c r="A22" s="16" t="n"/>
      <c r="B22" s="16" t="n"/>
      <c r="C22" s="17" t="n"/>
      <c r="D22" s="17" t="n"/>
      <c r="E22" s="15">
        <f>IF($C22="","",ROUND($C22*IF($D22="",1.2,$D22),2))</f>
        <v/>
      </c>
      <c r="F22" s="16" t="n"/>
      <c r="G22" s="16" t="n"/>
    </row>
    <row r="23">
      <c r="A23" s="16" t="n"/>
      <c r="B23" s="16" t="n"/>
      <c r="C23" s="17" t="n"/>
      <c r="D23" s="17" t="n"/>
      <c r="E23" s="15">
        <f>IF($C23="","",ROUND($C23*IF($D23="",1.2,$D23),2))</f>
        <v/>
      </c>
      <c r="F23" s="16" t="n"/>
      <c r="G23" s="16" t="n"/>
    </row>
    <row r="24">
      <c r="A24" s="16" t="n"/>
      <c r="B24" s="16" t="n"/>
      <c r="C24" s="17" t="n"/>
      <c r="D24" s="17" t="n"/>
      <c r="E24" s="15">
        <f>IF($C24="","",ROUND($C24*IF($D24="",1.2,$D24),2))</f>
        <v/>
      </c>
      <c r="F24" s="16" t="n"/>
      <c r="G24" s="16" t="n"/>
    </row>
    <row r="25">
      <c r="A25" s="16" t="n"/>
      <c r="B25" s="16" t="n"/>
      <c r="C25" s="17" t="n"/>
      <c r="D25" s="17" t="n"/>
      <c r="E25" s="15">
        <f>IF($C25="","",ROUND($C25*IF($D25="",1.2,$D25),2))</f>
        <v/>
      </c>
      <c r="F25" s="16" t="n"/>
      <c r="G25" s="16" t="n"/>
    </row>
    <row r="26">
      <c r="A26" s="16" t="n"/>
      <c r="B26" s="16" t="n"/>
      <c r="C26" s="17" t="n"/>
      <c r="D26" s="17" t="n"/>
      <c r="E26" s="15">
        <f>IF($C26="","",ROUND($C26*IF($D26="",1.2,$D26),2))</f>
        <v/>
      </c>
      <c r="F26" s="16" t="n"/>
      <c r="G26" s="16" t="n"/>
    </row>
    <row r="27">
      <c r="A27" s="16" t="n"/>
      <c r="B27" s="16" t="n"/>
      <c r="C27" s="17" t="n"/>
      <c r="D27" s="17" t="n"/>
      <c r="E27" s="15">
        <f>IF($C27="","",ROUND($C27*IF($D27="",1.2,$D27),2))</f>
        <v/>
      </c>
      <c r="F27" s="16" t="n"/>
      <c r="G27" s="16" t="n"/>
    </row>
    <row r="28">
      <c r="A28" s="16" t="n"/>
      <c r="B28" s="16" t="n"/>
      <c r="C28" s="17" t="n"/>
      <c r="D28" s="17" t="n"/>
      <c r="E28" s="15">
        <f>IF($C28="","",ROUND($C28*IF($D28="",1.2,$D28),2))</f>
        <v/>
      </c>
      <c r="F28" s="16" t="n"/>
      <c r="G28" s="16" t="n"/>
    </row>
    <row r="29">
      <c r="A29" s="16" t="n"/>
      <c r="B29" s="16" t="n"/>
      <c r="C29" s="17" t="n"/>
      <c r="D29" s="17" t="n"/>
      <c r="E29" s="15">
        <f>IF($C29="","",ROUND($C29*IF($D29="",1.2,$D29),2))</f>
        <v/>
      </c>
      <c r="F29" s="16" t="n"/>
      <c r="G29" s="16" t="n"/>
    </row>
    <row r="30">
      <c r="A30" s="16" t="n"/>
      <c r="B30" s="16" t="n"/>
      <c r="C30" s="17" t="n"/>
      <c r="D30" s="17" t="n"/>
      <c r="E30" s="15">
        <f>IF($C30="","",ROUND($C30*IF($D30="",1.2,$D30),2))</f>
        <v/>
      </c>
      <c r="F30" s="16" t="n"/>
      <c r="G30" s="16" t="n"/>
    </row>
    <row r="31">
      <c r="A31" s="16" t="n"/>
      <c r="B31" s="16" t="n"/>
      <c r="C31" s="17" t="n"/>
      <c r="D31" s="17" t="n"/>
      <c r="E31" s="15">
        <f>IF($C31="","",ROUND($C31*IF($D31="",1.2,$D31),2))</f>
        <v/>
      </c>
      <c r="F31" s="16" t="n"/>
      <c r="G31" s="16" t="n"/>
    </row>
    <row r="32">
      <c r="A32" s="16" t="n"/>
      <c r="B32" s="16" t="n"/>
      <c r="C32" s="17" t="n"/>
      <c r="D32" s="17" t="n"/>
      <c r="E32" s="15">
        <f>IF($C32="","",ROUND($C32*IF($D32="",1.2,$D32),2))</f>
        <v/>
      </c>
      <c r="F32" s="16" t="n"/>
      <c r="G32" s="16" t="n"/>
    </row>
    <row r="33">
      <c r="A33" s="16" t="n"/>
      <c r="B33" s="16" t="n"/>
      <c r="C33" s="17" t="n"/>
      <c r="D33" s="17" t="n"/>
      <c r="E33" s="15">
        <f>IF($C33="","",ROUND($C33*IF($D33="",1.2,$D33),2))</f>
        <v/>
      </c>
      <c r="F33" s="16" t="n"/>
      <c r="G33" s="16" t="n"/>
    </row>
    <row r="34">
      <c r="A34" s="16" t="n"/>
      <c r="B34" s="16" t="n"/>
      <c r="C34" s="17" t="n"/>
      <c r="D34" s="17" t="n"/>
      <c r="E34" s="15">
        <f>IF($C34="","",ROUND($C34*IF($D34="",1.2,$D34),2))</f>
        <v/>
      </c>
      <c r="F34" s="16" t="n"/>
      <c r="G34" s="16" t="n"/>
    </row>
    <row r="35">
      <c r="A35" s="16" t="n"/>
      <c r="B35" s="16" t="n"/>
      <c r="C35" s="17" t="n"/>
      <c r="D35" s="17" t="n"/>
      <c r="E35" s="15">
        <f>IF($C35="","",ROUND($C35*IF($D35="",1.2,$D35),2))</f>
        <v/>
      </c>
      <c r="F35" s="16" t="n"/>
      <c r="G35" s="16" t="n"/>
    </row>
    <row r="36">
      <c r="A36" s="16" t="n"/>
      <c r="B36" s="16" t="n"/>
      <c r="C36" s="17" t="n"/>
      <c r="D36" s="17" t="n"/>
      <c r="E36" s="15">
        <f>IF($C36="","",ROUND($C36*IF($D36="",1.2,$D36),2))</f>
        <v/>
      </c>
      <c r="F36" s="16" t="n"/>
      <c r="G36" s="16" t="n"/>
    </row>
    <row r="37">
      <c r="A37" s="16" t="n"/>
      <c r="B37" s="16" t="n"/>
      <c r="C37" s="17" t="n"/>
      <c r="D37" s="17" t="n"/>
      <c r="E37" s="15">
        <f>IF($C37="","",ROUND($C37*IF($D37="",1.2,$D37),2))</f>
        <v/>
      </c>
      <c r="F37" s="16" t="n"/>
      <c r="G37" s="16" t="n"/>
    </row>
    <row r="38">
      <c r="A38" s="16" t="n"/>
      <c r="B38" s="16" t="n"/>
      <c r="C38" s="17" t="n"/>
      <c r="D38" s="17" t="n"/>
      <c r="E38" s="15">
        <f>IF($C38="","",ROUND($C38*IF($D38="",1.2,$D38),2))</f>
        <v/>
      </c>
      <c r="F38" s="16" t="n"/>
      <c r="G38" s="16" t="n"/>
    </row>
    <row r="39">
      <c r="A39" s="16" t="n"/>
      <c r="B39" s="16" t="n"/>
      <c r="C39" s="17" t="n"/>
      <c r="D39" s="17" t="n"/>
      <c r="E39" s="15">
        <f>IF($C39="","",ROUND($C39*IF($D39="",1.2,$D39),2))</f>
        <v/>
      </c>
      <c r="F39" s="16" t="n"/>
      <c r="G39" s="16" t="n"/>
    </row>
    <row r="40">
      <c r="A40" s="16" t="n"/>
      <c r="B40" s="16" t="n"/>
      <c r="C40" s="17" t="n"/>
      <c r="D40" s="17" t="n"/>
      <c r="E40" s="15">
        <f>IF($C40="","",ROUND($C40*IF($D40="",1.2,$D40),2))</f>
        <v/>
      </c>
      <c r="F40" s="16" t="n"/>
      <c r="G40" s="16" t="n"/>
    </row>
    <row r="41">
      <c r="A41" s="16" t="n"/>
      <c r="B41" s="16" t="n"/>
      <c r="C41" s="17" t="n"/>
      <c r="D41" s="17" t="n"/>
      <c r="E41" s="15">
        <f>IF($C41="","",ROUND($C41*IF($D41="",1.2,$D41),2))</f>
        <v/>
      </c>
      <c r="F41" s="16" t="n"/>
      <c r="G41" s="16" t="n"/>
    </row>
    <row r="42">
      <c r="A42" s="16" t="n"/>
      <c r="B42" s="16" t="n"/>
      <c r="C42" s="17" t="n"/>
      <c r="D42" s="17" t="n"/>
      <c r="E42" s="15">
        <f>IF($C42="","",ROUND($C42*IF($D42="",1.2,$D42),2))</f>
        <v/>
      </c>
      <c r="F42" s="16" t="n"/>
      <c r="G42" s="16" t="n"/>
    </row>
    <row r="43">
      <c r="A43" s="16" t="n"/>
      <c r="B43" s="16" t="n"/>
      <c r="C43" s="17" t="n"/>
      <c r="D43" s="17" t="n"/>
      <c r="E43" s="15">
        <f>IF($C43="","",ROUND($C43*IF($D43="",1.2,$D43),2))</f>
        <v/>
      </c>
      <c r="F43" s="16" t="n"/>
      <c r="G43" s="16" t="n"/>
    </row>
    <row r="44">
      <c r="A44" s="16" t="n"/>
      <c r="B44" s="16" t="n"/>
      <c r="C44" s="17" t="n"/>
      <c r="D44" s="17" t="n"/>
      <c r="E44" s="15">
        <f>IF($C44="","",ROUND($C44*IF($D44="",1.2,$D44),2))</f>
        <v/>
      </c>
      <c r="F44" s="16" t="n"/>
      <c r="G44" s="16" t="n"/>
    </row>
    <row r="45">
      <c r="A45" s="16" t="n"/>
      <c r="B45" s="16" t="n"/>
      <c r="C45" s="17" t="n"/>
      <c r="D45" s="17" t="n"/>
      <c r="E45" s="15">
        <f>IF($C45="","",ROUND($C45*IF($D45="",1.2,$D45),2))</f>
        <v/>
      </c>
      <c r="F45" s="16" t="n"/>
      <c r="G45" s="16" t="n"/>
    </row>
    <row r="46">
      <c r="A46" s="16" t="n"/>
      <c r="B46" s="16" t="n"/>
      <c r="C46" s="17" t="n"/>
      <c r="D46" s="17" t="n"/>
      <c r="E46" s="15">
        <f>IF($C46="","",ROUND($C46*IF($D46="",1.2,$D46),2))</f>
        <v/>
      </c>
      <c r="F46" s="16" t="n"/>
      <c r="G46" s="16" t="n"/>
    </row>
    <row r="47">
      <c r="A47" s="16" t="n"/>
      <c r="B47" s="16" t="n"/>
      <c r="C47" s="17" t="n"/>
      <c r="D47" s="17" t="n"/>
      <c r="E47" s="15">
        <f>IF($C47="","",ROUND($C47*IF($D47="",1.2,$D47),2))</f>
        <v/>
      </c>
      <c r="F47" s="16" t="n"/>
      <c r="G47" s="16" t="n"/>
    </row>
    <row r="48">
      <c r="A48" s="16" t="n"/>
      <c r="B48" s="16" t="n"/>
      <c r="C48" s="17" t="n"/>
      <c r="D48" s="17" t="n"/>
      <c r="E48" s="15">
        <f>IF($C48="","",ROUND($C48*IF($D48="",1.2,$D48),2))</f>
        <v/>
      </c>
      <c r="F48" s="16" t="n"/>
      <c r="G48" s="16" t="n"/>
    </row>
    <row r="49">
      <c r="A49" s="16" t="n"/>
      <c r="B49" s="16" t="n"/>
      <c r="C49" s="17" t="n"/>
      <c r="D49" s="17" t="n"/>
      <c r="E49" s="15">
        <f>IF($C49="","",ROUND($C49*IF($D49="",1.2,$D49),2))</f>
        <v/>
      </c>
      <c r="F49" s="16" t="n"/>
      <c r="G49" s="16" t="n"/>
    </row>
    <row r="50">
      <c r="A50" s="16" t="n"/>
      <c r="B50" s="16" t="n"/>
      <c r="C50" s="17" t="n"/>
      <c r="D50" s="17" t="n"/>
      <c r="E50" s="15">
        <f>IF($C50="","",ROUND($C50*IF($D50="",1.2,$D50),2))</f>
        <v/>
      </c>
      <c r="F50" s="16" t="n"/>
      <c r="G50" s="16" t="n"/>
    </row>
    <row r="51">
      <c r="A51" s="16" t="n"/>
      <c r="B51" s="16" t="n"/>
      <c r="C51" s="17" t="n"/>
      <c r="D51" s="17" t="n"/>
      <c r="E51" s="15">
        <f>IF($C51="","",ROUND($C51*IF($D51="",1.2,$D51),2))</f>
        <v/>
      </c>
      <c r="F51" s="16" t="n"/>
      <c r="G51" s="16" t="n"/>
    </row>
    <row r="52">
      <c r="A52" s="16" t="n"/>
      <c r="B52" s="16" t="n"/>
      <c r="C52" s="17" t="n"/>
      <c r="D52" s="17" t="n"/>
      <c r="E52" s="15">
        <f>IF($C52="","",ROUND($C52*IF($D52="",1.2,$D52),2))</f>
        <v/>
      </c>
      <c r="F52" s="16" t="n"/>
      <c r="G52" s="16" t="n"/>
    </row>
    <row r="53">
      <c r="A53" s="16" t="n"/>
      <c r="B53" s="16" t="n"/>
      <c r="C53" s="17" t="n"/>
      <c r="D53" s="17" t="n"/>
      <c r="E53" s="15">
        <f>IF($C53="","",ROUND($C53*IF($D53="",1.2,$D53),2))</f>
        <v/>
      </c>
      <c r="F53" s="16" t="n"/>
      <c r="G53" s="16" t="n"/>
    </row>
    <row r="54">
      <c r="A54" s="16" t="n"/>
      <c r="B54" s="16" t="n"/>
      <c r="C54" s="17" t="n"/>
      <c r="D54" s="17" t="n"/>
      <c r="E54" s="15">
        <f>IF($C54="","",ROUND($C54*IF($D54="",1.2,$D54),2))</f>
        <v/>
      </c>
      <c r="F54" s="16" t="n"/>
      <c r="G54" s="16" t="n"/>
    </row>
    <row r="55">
      <c r="A55" s="16" t="n"/>
      <c r="B55" s="16" t="n"/>
      <c r="C55" s="17" t="n"/>
      <c r="D55" s="17" t="n"/>
      <c r="E55" s="15">
        <f>IF($C55="","",ROUND($C55*IF($D55="",1.2,$D55),2))</f>
        <v/>
      </c>
      <c r="F55" s="16" t="n"/>
      <c r="G55" s="16" t="n"/>
    </row>
    <row r="56">
      <c r="A56" s="16" t="n"/>
      <c r="B56" s="16" t="n"/>
      <c r="C56" s="17" t="n"/>
      <c r="D56" s="17" t="n"/>
      <c r="E56" s="15">
        <f>IF($C56="","",ROUND($C56*IF($D56="",1.2,$D56),2))</f>
        <v/>
      </c>
      <c r="F56" s="16" t="n"/>
      <c r="G56" s="16" t="n"/>
    </row>
    <row r="57">
      <c r="A57" s="16" t="n"/>
      <c r="B57" s="16" t="n"/>
      <c r="C57" s="17" t="n"/>
      <c r="D57" s="17" t="n"/>
      <c r="E57" s="15">
        <f>IF($C57="","",ROUND($C57*IF($D57="",1.2,$D57),2))</f>
        <v/>
      </c>
      <c r="F57" s="16" t="n"/>
      <c r="G57" s="16" t="n"/>
    </row>
    <row r="58">
      <c r="A58" s="16" t="n"/>
      <c r="B58" s="16" t="n"/>
      <c r="C58" s="17" t="n"/>
      <c r="D58" s="17" t="n"/>
      <c r="E58" s="15">
        <f>IF($C58="","",ROUND($C58*IF($D58="",1.2,$D58),2))</f>
        <v/>
      </c>
      <c r="F58" s="16" t="n"/>
      <c r="G58" s="16" t="n"/>
    </row>
    <row r="59">
      <c r="A59" s="16" t="n"/>
      <c r="B59" s="16" t="n"/>
      <c r="C59" s="17" t="n"/>
      <c r="D59" s="17" t="n"/>
      <c r="E59" s="15">
        <f>IF($C59="","",ROUND($C59*IF($D59="",1.2,$D59),2))</f>
        <v/>
      </c>
      <c r="F59" s="16" t="n"/>
      <c r="G59" s="16" t="n"/>
    </row>
    <row r="60">
      <c r="A60" s="16" t="n"/>
      <c r="B60" s="16" t="n"/>
      <c r="C60" s="17" t="n"/>
      <c r="D60" s="17" t="n"/>
      <c r="E60" s="15">
        <f>IF($C60="","",ROUND($C60*IF($D60="",1.2,$D60),2))</f>
        <v/>
      </c>
      <c r="F60" s="16" t="n"/>
      <c r="G60" s="16" t="n"/>
    </row>
    <row r="61">
      <c r="A61" s="16" t="n"/>
      <c r="B61" s="16" t="n"/>
      <c r="C61" s="17" t="n"/>
      <c r="D61" s="17" t="n"/>
      <c r="E61" s="15">
        <f>IF($C61="","",ROUND($C61*IF($D61="",1.2,$D61),2))</f>
        <v/>
      </c>
      <c r="F61" s="16" t="n"/>
      <c r="G61" s="16" t="n"/>
    </row>
    <row r="62">
      <c r="A62" s="16" t="n"/>
      <c r="B62" s="16" t="n"/>
      <c r="C62" s="17" t="n"/>
      <c r="D62" s="17" t="n"/>
      <c r="E62" s="15">
        <f>IF($C62="","",ROUND($C62*IF($D62="",1.2,$D62),2))</f>
        <v/>
      </c>
      <c r="F62" s="16" t="n"/>
      <c r="G62" s="16" t="n"/>
    </row>
    <row r="63">
      <c r="A63" s="16" t="n"/>
      <c r="B63" s="16" t="n"/>
      <c r="C63" s="17" t="n"/>
      <c r="D63" s="17" t="n"/>
      <c r="E63" s="15">
        <f>IF($C63="","",ROUND($C63*IF($D63="",1.2,$D63),2))</f>
        <v/>
      </c>
      <c r="F63" s="16" t="n"/>
      <c r="G63" s="16" t="n"/>
    </row>
    <row r="64">
      <c r="A64" s="16" t="n"/>
      <c r="B64" s="16" t="n"/>
      <c r="C64" s="17" t="n"/>
      <c r="D64" s="17" t="n"/>
      <c r="E64" s="15">
        <f>IF($C64="","",ROUND($C64*IF($D64="",1.2,$D64),2))</f>
        <v/>
      </c>
      <c r="F64" s="16" t="n"/>
      <c r="G64" s="16" t="n"/>
    </row>
    <row r="65">
      <c r="A65" s="16" t="n"/>
      <c r="B65" s="16" t="n"/>
      <c r="C65" s="17" t="n"/>
      <c r="D65" s="17" t="n"/>
      <c r="E65" s="15">
        <f>IF($C65="","",ROUND($C65*IF($D65="",1.2,$D65),2))</f>
        <v/>
      </c>
      <c r="F65" s="16" t="n"/>
      <c r="G65" s="16" t="n"/>
    </row>
    <row r="66">
      <c r="A66" s="16" t="n"/>
      <c r="B66" s="16" t="n"/>
      <c r="C66" s="17" t="n"/>
      <c r="D66" s="17" t="n"/>
      <c r="E66" s="15">
        <f>IF($C66="","",ROUND($C66*IF($D66="",1.2,$D66),2))</f>
        <v/>
      </c>
      <c r="F66" s="16" t="n"/>
      <c r="G66" s="16" t="n"/>
    </row>
    <row r="67">
      <c r="A67" s="16" t="n"/>
      <c r="B67" s="16" t="n"/>
      <c r="C67" s="17" t="n"/>
      <c r="D67" s="17" t="n"/>
      <c r="E67" s="15">
        <f>IF($C67="","",ROUND($C67*IF($D67="",1.2,$D67),2))</f>
        <v/>
      </c>
      <c r="F67" s="16" t="n"/>
      <c r="G67" s="16" t="n"/>
    </row>
    <row r="68">
      <c r="A68" s="16" t="n"/>
      <c r="B68" s="16" t="n"/>
      <c r="C68" s="17" t="n"/>
      <c r="D68" s="17" t="n"/>
      <c r="E68" s="15">
        <f>IF($C68="","",ROUND($C68*IF($D68="",1.2,$D68),2))</f>
        <v/>
      </c>
      <c r="F68" s="16" t="n"/>
      <c r="G68" s="16" t="n"/>
    </row>
    <row r="69">
      <c r="A69" s="16" t="n"/>
      <c r="B69" s="16" t="n"/>
      <c r="C69" s="17" t="n"/>
      <c r="D69" s="17" t="n"/>
      <c r="E69" s="15">
        <f>IF($C69="","",ROUND($C69*IF($D69="",1.2,$D69),2))</f>
        <v/>
      </c>
      <c r="F69" s="16" t="n"/>
      <c r="G69" s="16" t="n"/>
    </row>
    <row r="70">
      <c r="A70" s="16" t="n"/>
      <c r="B70" s="16" t="n"/>
      <c r="C70" s="17" t="n"/>
      <c r="D70" s="17" t="n"/>
      <c r="E70" s="15">
        <f>IF($C70="","",ROUND($C70*IF($D70="",1.2,$D70),2))</f>
        <v/>
      </c>
      <c r="F70" s="16" t="n"/>
      <c r="G70" s="16" t="n"/>
    </row>
    <row r="71">
      <c r="A71" s="16" t="n"/>
      <c r="B71" s="16" t="n"/>
      <c r="C71" s="17" t="n"/>
      <c r="D71" s="17" t="n"/>
      <c r="E71" s="15">
        <f>IF($C71="","",ROUND($C71*IF($D71="",1.2,$D71),2))</f>
        <v/>
      </c>
      <c r="F71" s="16" t="n"/>
      <c r="G71" s="16" t="n"/>
    </row>
    <row r="72">
      <c r="A72" s="16" t="n"/>
      <c r="B72" s="16" t="n"/>
      <c r="C72" s="17" t="n"/>
      <c r="D72" s="17" t="n"/>
      <c r="E72" s="15">
        <f>IF($C72="","",ROUND($C72*IF($D72="",1.2,$D72),2))</f>
        <v/>
      </c>
      <c r="F72" s="16" t="n"/>
      <c r="G72" s="16" t="n"/>
    </row>
    <row r="73">
      <c r="A73" s="16" t="n"/>
      <c r="B73" s="16" t="n"/>
      <c r="C73" s="17" t="n"/>
      <c r="D73" s="17" t="n"/>
      <c r="E73" s="15">
        <f>IF($C73="","",ROUND($C73*IF($D73="",1.2,$D73),2))</f>
        <v/>
      </c>
      <c r="F73" s="16" t="n"/>
      <c r="G73" s="16" t="n"/>
    </row>
    <row r="74">
      <c r="A74" s="16" t="n"/>
      <c r="B74" s="16" t="n"/>
      <c r="C74" s="17" t="n"/>
      <c r="D74" s="17" t="n"/>
      <c r="E74" s="15">
        <f>IF($C74="","",ROUND($C74*IF($D74="",1.2,$D74),2))</f>
        <v/>
      </c>
      <c r="F74" s="16" t="n"/>
      <c r="G74" s="16" t="n"/>
    </row>
    <row r="75">
      <c r="A75" s="16" t="n"/>
      <c r="B75" s="16" t="n"/>
      <c r="C75" s="17" t="n"/>
      <c r="D75" s="17" t="n"/>
      <c r="E75" s="15">
        <f>IF($C75="","",ROUND($C75*IF($D75="",1.2,$D75),2))</f>
        <v/>
      </c>
      <c r="F75" s="16" t="n"/>
      <c r="G75" s="16" t="n"/>
    </row>
    <row r="76">
      <c r="A76" s="16" t="n"/>
      <c r="B76" s="16" t="n"/>
      <c r="C76" s="17" t="n"/>
      <c r="D76" s="17" t="n"/>
      <c r="E76" s="15">
        <f>IF($C76="","",ROUND($C76*IF($D76="",1.2,$D76),2))</f>
        <v/>
      </c>
      <c r="F76" s="16" t="n"/>
      <c r="G76" s="16" t="n"/>
    </row>
    <row r="77">
      <c r="A77" s="16" t="n"/>
      <c r="B77" s="16" t="n"/>
      <c r="C77" s="17" t="n"/>
      <c r="D77" s="17" t="n"/>
      <c r="E77" s="15">
        <f>IF($C77="","",ROUND($C77*IF($D77="",1.2,$D77),2))</f>
        <v/>
      </c>
      <c r="F77" s="16" t="n"/>
      <c r="G77" s="16" t="n"/>
    </row>
    <row r="78">
      <c r="A78" s="16" t="n"/>
      <c r="B78" s="16" t="n"/>
      <c r="C78" s="17" t="n"/>
      <c r="D78" s="17" t="n"/>
      <c r="E78" s="15">
        <f>IF($C78="","",ROUND($C78*IF($D78="",1.2,$D78),2))</f>
        <v/>
      </c>
      <c r="F78" s="16" t="n"/>
      <c r="G78" s="16" t="n"/>
    </row>
    <row r="79">
      <c r="A79" s="16" t="n"/>
      <c r="B79" s="16" t="n"/>
      <c r="C79" s="17" t="n"/>
      <c r="D79" s="17" t="n"/>
      <c r="E79" s="15">
        <f>IF($C79="","",ROUND($C79*IF($D79="",1.2,$D79),2))</f>
        <v/>
      </c>
      <c r="F79" s="16" t="n"/>
      <c r="G79" s="16" t="n"/>
    </row>
    <row r="80">
      <c r="A80" s="16" t="n"/>
      <c r="B80" s="16" t="n"/>
      <c r="C80" s="17" t="n"/>
      <c r="D80" s="17" t="n"/>
      <c r="E80" s="15">
        <f>IF($C80="","",ROUND($C80*IF($D80="",1.2,$D80),2))</f>
        <v/>
      </c>
      <c r="F80" s="16" t="n"/>
      <c r="G80" s="16" t="n"/>
    </row>
    <row r="81">
      <c r="A81" s="16" t="n"/>
      <c r="B81" s="16" t="n"/>
      <c r="C81" s="17" t="n"/>
      <c r="D81" s="17" t="n"/>
      <c r="E81" s="15">
        <f>IF($C81="","",ROUND($C81*IF($D81="",1.2,$D81),2))</f>
        <v/>
      </c>
      <c r="F81" s="16" t="n"/>
      <c r="G81" s="16" t="n"/>
    </row>
    <row r="82">
      <c r="A82" s="16" t="n"/>
      <c r="B82" s="16" t="n"/>
      <c r="C82" s="17" t="n"/>
      <c r="D82" s="17" t="n"/>
      <c r="E82" s="15">
        <f>IF($C82="","",ROUND($C82*IF($D82="",1.2,$D82),2))</f>
        <v/>
      </c>
      <c r="F82" s="16" t="n"/>
      <c r="G82" s="16" t="n"/>
    </row>
    <row r="83">
      <c r="A83" s="16" t="n"/>
      <c r="B83" s="16" t="n"/>
      <c r="C83" s="17" t="n"/>
      <c r="D83" s="17" t="n"/>
      <c r="E83" s="15">
        <f>IF($C83="","",ROUND($C83*IF($D83="",1.2,$D83),2))</f>
        <v/>
      </c>
      <c r="F83" s="16" t="n"/>
      <c r="G83" s="16" t="n"/>
    </row>
    <row r="84">
      <c r="A84" s="16" t="n"/>
      <c r="B84" s="16" t="n"/>
      <c r="C84" s="17" t="n"/>
      <c r="D84" s="17" t="n"/>
      <c r="E84" s="15">
        <f>IF($C84="","",ROUND($C84*IF($D84="",1.2,$D84),2))</f>
        <v/>
      </c>
      <c r="F84" s="16" t="n"/>
      <c r="G84" s="16" t="n"/>
    </row>
    <row r="85">
      <c r="A85" s="16" t="n"/>
      <c r="B85" s="16" t="n"/>
      <c r="C85" s="17" t="n"/>
      <c r="D85" s="17" t="n"/>
      <c r="E85" s="15">
        <f>IF($C85="","",ROUND($C85*IF($D85="",1.2,$D85),2))</f>
        <v/>
      </c>
      <c r="F85" s="16" t="n"/>
      <c r="G85" s="16" t="n"/>
    </row>
    <row r="86">
      <c r="A86" s="16" t="n"/>
      <c r="B86" s="16" t="n"/>
      <c r="C86" s="17" t="n"/>
      <c r="D86" s="17" t="n"/>
      <c r="E86" s="15">
        <f>IF($C86="","",ROUND($C86*IF($D86="",1.2,$D86),2))</f>
        <v/>
      </c>
      <c r="F86" s="16" t="n"/>
      <c r="G86" s="16" t="n"/>
    </row>
    <row r="87">
      <c r="A87" s="16" t="n"/>
      <c r="B87" s="16" t="n"/>
      <c r="C87" s="17" t="n"/>
      <c r="D87" s="17" t="n"/>
      <c r="E87" s="15">
        <f>IF($C87="","",ROUND($C87*IF($D87="",1.2,$D87),2))</f>
        <v/>
      </c>
      <c r="F87" s="16" t="n"/>
      <c r="G87" s="16" t="n"/>
    </row>
    <row r="88">
      <c r="A88" s="16" t="n"/>
      <c r="B88" s="16" t="n"/>
      <c r="C88" s="17" t="n"/>
      <c r="D88" s="17" t="n"/>
      <c r="E88" s="15">
        <f>IF($C88="","",ROUND($C88*IF($D88="",1.2,$D88),2))</f>
        <v/>
      </c>
      <c r="F88" s="16" t="n"/>
      <c r="G88" s="16" t="n"/>
    </row>
    <row r="89">
      <c r="A89" s="16" t="n"/>
      <c r="B89" s="16" t="n"/>
      <c r="C89" s="17" t="n"/>
      <c r="D89" s="17" t="n"/>
      <c r="E89" s="15">
        <f>IF($C89="","",ROUND($C89*IF($D89="",1.2,$D89),2))</f>
        <v/>
      </c>
      <c r="F89" s="16" t="n"/>
      <c r="G89" s="16" t="n"/>
    </row>
    <row r="90">
      <c r="A90" s="16" t="n"/>
      <c r="B90" s="16" t="n"/>
      <c r="C90" s="17" t="n"/>
      <c r="D90" s="17" t="n"/>
      <c r="E90" s="15">
        <f>IF($C90="","",ROUND($C90*IF($D90="",1.2,$D90),2))</f>
        <v/>
      </c>
      <c r="F90" s="16" t="n"/>
      <c r="G90" s="16" t="n"/>
    </row>
    <row r="91">
      <c r="A91" s="16" t="n"/>
      <c r="B91" s="16" t="n"/>
      <c r="C91" s="17" t="n"/>
      <c r="D91" s="17" t="n"/>
      <c r="E91" s="15">
        <f>IF($C91="","",ROUND($C91*IF($D91="",1.2,$D91),2))</f>
        <v/>
      </c>
      <c r="F91" s="16" t="n"/>
      <c r="G91" s="16" t="n"/>
    </row>
    <row r="92">
      <c r="A92" s="16" t="n"/>
      <c r="B92" s="16" t="n"/>
      <c r="C92" s="17" t="n"/>
      <c r="D92" s="17" t="n"/>
      <c r="E92" s="15">
        <f>IF($C92="","",ROUND($C92*IF($D92="",1.2,$D92),2))</f>
        <v/>
      </c>
      <c r="F92" s="16" t="n"/>
      <c r="G92" s="16" t="n"/>
    </row>
    <row r="93">
      <c r="A93" s="16" t="n"/>
      <c r="B93" s="16" t="n"/>
      <c r="C93" s="17" t="n"/>
      <c r="D93" s="17" t="n"/>
      <c r="E93" s="15">
        <f>IF($C93="","",ROUND($C93*IF($D93="",1.2,$D93),2))</f>
        <v/>
      </c>
      <c r="F93" s="16" t="n"/>
      <c r="G93" s="16" t="n"/>
    </row>
    <row r="94">
      <c r="A94" s="16" t="n"/>
      <c r="B94" s="16" t="n"/>
      <c r="C94" s="17" t="n"/>
      <c r="D94" s="17" t="n"/>
      <c r="E94" s="15">
        <f>IF($C94="","",ROUND($C94*IF($D94="",1.2,$D94),2))</f>
        <v/>
      </c>
      <c r="F94" s="16" t="n"/>
      <c r="G94" s="16" t="n"/>
    </row>
    <row r="95">
      <c r="A95" s="16" t="n"/>
      <c r="B95" s="16" t="n"/>
      <c r="C95" s="17" t="n"/>
      <c r="D95" s="17" t="n"/>
      <c r="E95" s="15">
        <f>IF($C95="","",ROUND($C95*IF($D95="",1.2,$D95),2))</f>
        <v/>
      </c>
      <c r="F95" s="16" t="n"/>
      <c r="G95" s="16" t="n"/>
    </row>
    <row r="96">
      <c r="A96" s="16" t="n"/>
      <c r="B96" s="16" t="n"/>
      <c r="C96" s="17" t="n"/>
      <c r="D96" s="17" t="n"/>
      <c r="E96" s="15">
        <f>IF($C96="","",ROUND($C96*IF($D96="",1.2,$D96),2))</f>
        <v/>
      </c>
      <c r="F96" s="16" t="n"/>
      <c r="G96" s="16" t="n"/>
    </row>
    <row r="97">
      <c r="A97" s="16" t="n"/>
      <c r="B97" s="16" t="n"/>
      <c r="C97" s="17" t="n"/>
      <c r="D97" s="17" t="n"/>
      <c r="E97" s="15">
        <f>IF($C97="","",ROUND($C97*IF($D97="",1.2,$D97),2))</f>
        <v/>
      </c>
      <c r="F97" s="16" t="n"/>
      <c r="G97" s="16" t="n"/>
    </row>
    <row r="98">
      <c r="A98" s="16" t="n"/>
      <c r="B98" s="16" t="n"/>
      <c r="C98" s="17" t="n"/>
      <c r="D98" s="17" t="n"/>
      <c r="E98" s="15">
        <f>IF($C98="","",ROUND($C98*IF($D98="",1.2,$D98),2))</f>
        <v/>
      </c>
      <c r="F98" s="16" t="n"/>
      <c r="G98" s="16" t="n"/>
    </row>
    <row r="99">
      <c r="A99" s="16" t="n"/>
      <c r="B99" s="16" t="n"/>
      <c r="C99" s="17" t="n"/>
      <c r="D99" s="17" t="n"/>
      <c r="E99" s="15">
        <f>IF($C99="","",ROUND($C99*IF($D99="",1.2,$D99),2))</f>
        <v/>
      </c>
      <c r="F99" s="16" t="n"/>
      <c r="G99" s="16" t="n"/>
    </row>
    <row r="100">
      <c r="A100" s="16" t="n"/>
      <c r="B100" s="16" t="n"/>
      <c r="C100" s="17" t="n"/>
      <c r="D100" s="17" t="n"/>
      <c r="E100" s="15">
        <f>IF($C100="","",ROUND($C100*IF($D100="",1.2,$D100),2))</f>
        <v/>
      </c>
      <c r="F100" s="16" t="n"/>
      <c r="G100" s="16" t="n"/>
    </row>
    <row r="101">
      <c r="A101" s="16" t="n"/>
      <c r="B101" s="16" t="n"/>
      <c r="C101" s="17" t="n"/>
      <c r="D101" s="17" t="n"/>
      <c r="E101" s="15">
        <f>IF($C101="","",ROUND($C101*IF($D101="",1.2,$D101),2))</f>
        <v/>
      </c>
      <c r="F101" s="16" t="n"/>
      <c r="G101" s="16" t="n"/>
    </row>
    <row r="102">
      <c r="A102" s="16" t="n"/>
      <c r="B102" s="16" t="n"/>
      <c r="C102" s="17" t="n"/>
      <c r="D102" s="17" t="n"/>
      <c r="E102" s="15">
        <f>IF($C102="","",ROUND($C102*IF($D102="",1.2,$D102),2))</f>
        <v/>
      </c>
      <c r="F102" s="16" t="n"/>
      <c r="G102" s="16" t="n"/>
    </row>
    <row r="103">
      <c r="A103" s="16" t="n"/>
      <c r="B103" s="16" t="n"/>
      <c r="C103" s="17" t="n"/>
      <c r="D103" s="17" t="n"/>
      <c r="E103" s="15">
        <f>IF($C103="","",ROUND($C103*IF($D103="",1.2,$D103),2))</f>
        <v/>
      </c>
      <c r="F103" s="16" t="n"/>
      <c r="G103" s="16" t="n"/>
    </row>
    <row r="104">
      <c r="A104" s="16" t="n"/>
      <c r="B104" s="16" t="n"/>
      <c r="C104" s="17" t="n"/>
      <c r="D104" s="17" t="n"/>
      <c r="E104" s="15">
        <f>IF($C104="","",ROUND($C104*IF($D104="",1.2,$D104),2))</f>
        <v/>
      </c>
      <c r="F104" s="16" t="n"/>
      <c r="G104" s="16" t="n"/>
    </row>
    <row r="105">
      <c r="A105" s="16" t="n"/>
      <c r="B105" s="16" t="n"/>
      <c r="C105" s="17" t="n"/>
      <c r="D105" s="17" t="n"/>
      <c r="E105" s="15">
        <f>IF($C105="","",ROUND($C105*IF($D105="",1.2,$D105),2))</f>
        <v/>
      </c>
      <c r="F105" s="16" t="n"/>
      <c r="G105" s="16" t="n"/>
    </row>
    <row r="106">
      <c r="A106" s="16" t="n"/>
      <c r="B106" s="16" t="n"/>
      <c r="C106" s="17" t="n"/>
      <c r="D106" s="17" t="n"/>
      <c r="E106" s="15">
        <f>IF($C106="","",ROUND($C106*IF($D106="",1.2,$D106),2))</f>
        <v/>
      </c>
      <c r="F106" s="16" t="n"/>
      <c r="G106" s="16" t="n"/>
    </row>
    <row r="107">
      <c r="A107" s="16" t="n"/>
      <c r="B107" s="16" t="n"/>
      <c r="C107" s="17" t="n"/>
      <c r="D107" s="17" t="n"/>
      <c r="E107" s="15">
        <f>IF($C107="","",ROUND($C107*IF($D107="",1.2,$D107),2))</f>
        <v/>
      </c>
      <c r="F107" s="16" t="n"/>
      <c r="G107" s="16" t="n"/>
    </row>
    <row r="108">
      <c r="A108" s="16" t="n"/>
      <c r="B108" s="16" t="n"/>
      <c r="C108" s="17" t="n"/>
      <c r="D108" s="17" t="n"/>
      <c r="E108" s="15">
        <f>IF($C108="","",ROUND($C108*IF($D108="",1.2,$D108),2))</f>
        <v/>
      </c>
      <c r="F108" s="16" t="n"/>
      <c r="G108" s="16" t="n"/>
    </row>
    <row r="109">
      <c r="A109" s="16" t="n"/>
      <c r="B109" s="16" t="n"/>
      <c r="C109" s="17" t="n"/>
      <c r="D109" s="17" t="n"/>
      <c r="E109" s="15">
        <f>IF($C109="","",ROUND($C109*IF($D109="",1.2,$D109),2))</f>
        <v/>
      </c>
      <c r="F109" s="16" t="n"/>
      <c r="G109" s="16" t="n"/>
    </row>
    <row r="110">
      <c r="A110" s="16" t="n"/>
      <c r="B110" s="16" t="n"/>
      <c r="C110" s="17" t="n"/>
      <c r="D110" s="17" t="n"/>
      <c r="E110" s="15">
        <f>IF($C110="","",ROUND($C110*IF($D110="",1.2,$D110),2))</f>
        <v/>
      </c>
      <c r="F110" s="16" t="n"/>
      <c r="G110" s="16" t="n"/>
    </row>
    <row r="111">
      <c r="A111" s="16" t="n"/>
      <c r="B111" s="16" t="n"/>
      <c r="C111" s="17" t="n"/>
      <c r="D111" s="17" t="n"/>
      <c r="E111" s="15">
        <f>IF($C111="","",ROUND($C111*IF($D111="",1.2,$D111),2))</f>
        <v/>
      </c>
      <c r="F111" s="16" t="n"/>
      <c r="G111" s="16" t="n"/>
    </row>
    <row r="112">
      <c r="A112" s="16" t="n"/>
      <c r="B112" s="16" t="n"/>
      <c r="C112" s="17" t="n"/>
      <c r="D112" s="17" t="n"/>
      <c r="E112" s="15">
        <f>IF($C112="","",ROUND($C112*IF($D112="",1.2,$D112),2))</f>
        <v/>
      </c>
      <c r="F112" s="16" t="n"/>
      <c r="G112" s="16" t="n"/>
    </row>
    <row r="113">
      <c r="A113" s="16" t="n"/>
      <c r="B113" s="16" t="n"/>
      <c r="C113" s="17" t="n"/>
      <c r="D113" s="17" t="n"/>
      <c r="E113" s="15">
        <f>IF($C113="","",ROUND($C113*IF($D113="",1.2,$D113),2))</f>
        <v/>
      </c>
      <c r="F113" s="16" t="n"/>
      <c r="G113" s="16" t="n"/>
    </row>
    <row r="114">
      <c r="A114" s="16" t="n"/>
      <c r="B114" s="16" t="n"/>
      <c r="C114" s="17" t="n"/>
      <c r="D114" s="17" t="n"/>
      <c r="E114" s="15">
        <f>IF($C114="","",ROUND($C114*IF($D114="",1.2,$D114),2))</f>
        <v/>
      </c>
      <c r="F114" s="16" t="n"/>
      <c r="G114" s="16" t="n"/>
    </row>
    <row r="115">
      <c r="A115" s="16" t="n"/>
      <c r="B115" s="16" t="n"/>
      <c r="C115" s="17" t="n"/>
      <c r="D115" s="17" t="n"/>
      <c r="E115" s="15">
        <f>IF($C115="","",ROUND($C115*IF($D115="",1.2,$D115),2))</f>
        <v/>
      </c>
      <c r="F115" s="16" t="n"/>
      <c r="G115" s="16" t="n"/>
    </row>
    <row r="116">
      <c r="A116" s="16" t="n"/>
      <c r="B116" s="16" t="n"/>
      <c r="C116" s="17" t="n"/>
      <c r="D116" s="17" t="n"/>
      <c r="E116" s="15">
        <f>IF($C116="","",ROUND($C116*IF($D116="",1.2,$D116),2))</f>
        <v/>
      </c>
      <c r="F116" s="16" t="n"/>
      <c r="G116" s="16" t="n"/>
    </row>
    <row r="117">
      <c r="A117" s="16" t="n"/>
      <c r="B117" s="16" t="n"/>
      <c r="C117" s="17" t="n"/>
      <c r="D117" s="17" t="n"/>
      <c r="E117" s="15">
        <f>IF($C117="","",ROUND($C117*IF($D117="",1.2,$D117),2))</f>
        <v/>
      </c>
      <c r="F117" s="16" t="n"/>
      <c r="G117" s="16" t="n"/>
    </row>
    <row r="118">
      <c r="A118" s="16" t="n"/>
      <c r="B118" s="16" t="n"/>
      <c r="C118" s="17" t="n"/>
      <c r="D118" s="17" t="n"/>
      <c r="E118" s="15">
        <f>IF($C118="","",ROUND($C118*IF($D118="",1.2,$D118),2))</f>
        <v/>
      </c>
      <c r="F118" s="16" t="n"/>
      <c r="G118" s="16" t="n"/>
    </row>
    <row r="119">
      <c r="A119" s="16" t="n"/>
      <c r="B119" s="16" t="n"/>
      <c r="C119" s="17" t="n"/>
      <c r="D119" s="17" t="n"/>
      <c r="E119" s="15">
        <f>IF($C119="","",ROUND($C119*IF($D119="",1.2,$D119),2))</f>
        <v/>
      </c>
      <c r="F119" s="16" t="n"/>
      <c r="G119" s="16" t="n"/>
    </row>
    <row r="120">
      <c r="A120" s="16" t="n"/>
      <c r="B120" s="16" t="n"/>
      <c r="C120" s="17" t="n"/>
      <c r="D120" s="17" t="n"/>
      <c r="E120" s="15">
        <f>IF($C120="","",ROUND($C120*IF($D120="",1.2,$D120),2))</f>
        <v/>
      </c>
      <c r="F120" s="16" t="n"/>
      <c r="G120" s="16" t="n"/>
    </row>
    <row r="121">
      <c r="A121" s="16" t="n"/>
      <c r="B121" s="16" t="n"/>
      <c r="C121" s="17" t="n"/>
      <c r="D121" s="17" t="n"/>
      <c r="E121" s="15">
        <f>IF($C121="","",ROUND($C121*IF($D121="",1.2,$D121),2))</f>
        <v/>
      </c>
      <c r="F121" s="16" t="n"/>
      <c r="G121" s="16" t="n"/>
    </row>
  </sheetData>
  <autoFilter ref="A1:G121"/>
  <pageMargins left="0.75" right="0.75" top="1" bottom="1" header="0.5" footer="0.5"/>
  <pageSetup orientation="landscape"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N8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6" customWidth="1" min="2" max="2"/>
    <col width="18" customWidth="1" min="3" max="3"/>
    <col width="18" customWidth="1" min="4" max="4"/>
    <col width="14" customWidth="1" min="5" max="5"/>
    <col width="15" customWidth="1" min="6" max="6"/>
    <col width="17" customWidth="1" min="7" max="7"/>
    <col width="17" customWidth="1" min="8" max="8"/>
    <col width="14" customWidth="1" min="9" max="9"/>
    <col width="17" customWidth="1" min="10" max="10"/>
    <col width="17" customWidth="1" min="11" max="11"/>
    <col width="20" customWidth="1" min="12" max="12"/>
    <col width="11" customWidth="1" min="13" max="13"/>
    <col width="24" customWidth="1" min="14" max="14"/>
  </cols>
  <sheetData>
    <row r="1" ht="48" customHeight="1">
      <c r="A1" s="12" t="inlineStr">
        <is>
          <t>Nr.</t>
        </is>
      </c>
      <c r="B1" s="12" t="inlineStr">
        <is>
          <t>Bezeichnung</t>
        </is>
      </c>
      <c r="C1" s="12" t="inlineStr">
        <is>
          <t>Kultur</t>
        </is>
      </c>
      <c r="D1" s="12" t="inlineStr">
        <is>
          <t>Sorte</t>
        </is>
      </c>
      <c r="E1" s="12" t="inlineStr">
        <is>
          <t>Methode</t>
        </is>
      </c>
      <c r="F1" s="12" t="inlineStr">
        <is>
          <t>Anzucht (Wochen)</t>
        </is>
      </c>
      <c r="G1" s="12" t="inlineStr">
        <is>
          <t>Kulturdauer (Wochen)</t>
        </is>
      </c>
      <c r="H1" s="12" t="inlineStr">
        <is>
          <t>Erntefenster (Wochen)</t>
        </is>
      </c>
      <c r="I1" s="12" t="inlineStr">
        <is>
          <t>Reihen je Beet</t>
        </is>
      </c>
      <c r="J1" s="12" t="inlineStr">
        <is>
          <t>Reihenabstand (cm)</t>
        </is>
      </c>
      <c r="K1" s="12" t="inlineStr">
        <is>
          <t>Pflanzabstand (cm)</t>
        </is>
      </c>
      <c r="L1" s="12" t="inlineStr">
        <is>
          <t>erwarteter Ertrag je Pflanze</t>
        </is>
      </c>
      <c r="M1" s="12" t="inlineStr">
        <is>
          <t>Einheit</t>
        </is>
      </c>
      <c r="N1" s="12" t="inlineStr">
        <is>
          <t>Bemerkung</t>
        </is>
      </c>
    </row>
    <row r="2">
      <c r="A2" s="13" t="n">
        <v>1</v>
      </c>
      <c r="B2" s="13" t="inlineStr">
        <is>
          <t>— Kultur und Sorte —</t>
        </is>
      </c>
      <c r="C2" s="13" t="inlineStr">
        <is>
          <t>— Kultur —</t>
        </is>
      </c>
      <c r="D2" s="13" t="inlineStr">
        <is>
          <t>— Sorte —</t>
        </is>
      </c>
      <c r="E2" s="13" t="inlineStr">
        <is>
          <t>Vorziehen</t>
        </is>
      </c>
      <c r="F2" s="18" t="n">
        <v>4</v>
      </c>
      <c r="G2" s="18" t="n">
        <v>8</v>
      </c>
      <c r="H2" s="18" t="n">
        <v>2</v>
      </c>
      <c r="I2" s="18" t="n">
        <v>4</v>
      </c>
      <c r="J2" s="18" t="n">
        <v>30</v>
      </c>
      <c r="K2" s="18" t="n">
        <v>30</v>
      </c>
      <c r="L2" s="19" t="n">
        <v>0.35</v>
      </c>
      <c r="M2" s="13" t="inlineStr">
        <is>
          <t>kg</t>
        </is>
      </c>
      <c r="N2" s="13" t="inlineStr">
        <is>
          <t>eigene Werte eintragen</t>
        </is>
      </c>
    </row>
    <row r="3">
      <c r="A3" s="16" t="n"/>
      <c r="B3" s="16" t="n"/>
      <c r="C3" s="16" t="n"/>
      <c r="D3" s="16" t="n"/>
      <c r="E3" s="16" t="n"/>
      <c r="F3" s="20" t="n"/>
      <c r="G3" s="20" t="n"/>
      <c r="H3" s="20" t="n"/>
      <c r="I3" s="20" t="n"/>
      <c r="J3" s="20" t="n"/>
      <c r="K3" s="20" t="n"/>
      <c r="L3" s="21" t="n"/>
      <c r="M3" s="16" t="n"/>
      <c r="N3" s="16" t="n"/>
    </row>
    <row r="4">
      <c r="A4" s="16" t="n"/>
      <c r="B4" s="16" t="n"/>
      <c r="C4" s="16" t="n"/>
      <c r="D4" s="16" t="n"/>
      <c r="E4" s="16" t="n"/>
      <c r="F4" s="20" t="n"/>
      <c r="G4" s="20" t="n"/>
      <c r="H4" s="20" t="n"/>
      <c r="I4" s="20" t="n"/>
      <c r="J4" s="20" t="n"/>
      <c r="K4" s="20" t="n"/>
      <c r="L4" s="21" t="n"/>
      <c r="M4" s="16" t="n"/>
      <c r="N4" s="16" t="n"/>
    </row>
    <row r="5">
      <c r="A5" s="16" t="n"/>
      <c r="B5" s="16" t="n"/>
      <c r="C5" s="16" t="n"/>
      <c r="D5" s="16" t="n"/>
      <c r="E5" s="16" t="n"/>
      <c r="F5" s="20" t="n"/>
      <c r="G5" s="20" t="n"/>
      <c r="H5" s="20" t="n"/>
      <c r="I5" s="20" t="n"/>
      <c r="J5" s="20" t="n"/>
      <c r="K5" s="20" t="n"/>
      <c r="L5" s="21" t="n"/>
      <c r="M5" s="16" t="n"/>
      <c r="N5" s="16" t="n"/>
    </row>
    <row r="6">
      <c r="A6" s="16" t="n"/>
      <c r="B6" s="16" t="n"/>
      <c r="C6" s="16" t="n"/>
      <c r="D6" s="16" t="n"/>
      <c r="E6" s="16" t="n"/>
      <c r="F6" s="20" t="n"/>
      <c r="G6" s="20" t="n"/>
      <c r="H6" s="20" t="n"/>
      <c r="I6" s="20" t="n"/>
      <c r="J6" s="20" t="n"/>
      <c r="K6" s="20" t="n"/>
      <c r="L6" s="21" t="n"/>
      <c r="M6" s="16" t="n"/>
      <c r="N6" s="16" t="n"/>
    </row>
    <row r="7">
      <c r="A7" s="16" t="n"/>
      <c r="B7" s="16" t="n"/>
      <c r="C7" s="16" t="n"/>
      <c r="D7" s="16" t="n"/>
      <c r="E7" s="16" t="n"/>
      <c r="F7" s="20" t="n"/>
      <c r="G7" s="20" t="n"/>
      <c r="H7" s="20" t="n"/>
      <c r="I7" s="20" t="n"/>
      <c r="J7" s="20" t="n"/>
      <c r="K7" s="20" t="n"/>
      <c r="L7" s="21" t="n"/>
      <c r="M7" s="16" t="n"/>
      <c r="N7" s="16" t="n"/>
    </row>
    <row r="8">
      <c r="A8" s="16" t="n"/>
      <c r="B8" s="16" t="n"/>
      <c r="C8" s="16" t="n"/>
      <c r="D8" s="16" t="n"/>
      <c r="E8" s="16" t="n"/>
      <c r="F8" s="20" t="n"/>
      <c r="G8" s="20" t="n"/>
      <c r="H8" s="20" t="n"/>
      <c r="I8" s="20" t="n"/>
      <c r="J8" s="20" t="n"/>
      <c r="K8" s="20" t="n"/>
      <c r="L8" s="21" t="n"/>
      <c r="M8" s="16" t="n"/>
      <c r="N8" s="16" t="n"/>
    </row>
    <row r="9">
      <c r="A9" s="16" t="n"/>
      <c r="B9" s="16" t="n"/>
      <c r="C9" s="16" t="n"/>
      <c r="D9" s="16" t="n"/>
      <c r="E9" s="16" t="n"/>
      <c r="F9" s="20" t="n"/>
      <c r="G9" s="20" t="n"/>
      <c r="H9" s="20" t="n"/>
      <c r="I9" s="20" t="n"/>
      <c r="J9" s="20" t="n"/>
      <c r="K9" s="20" t="n"/>
      <c r="L9" s="21" t="n"/>
      <c r="M9" s="16" t="n"/>
      <c r="N9" s="16" t="n"/>
    </row>
    <row r="10">
      <c r="A10" s="16" t="n"/>
      <c r="B10" s="16" t="n"/>
      <c r="C10" s="16" t="n"/>
      <c r="D10" s="16" t="n"/>
      <c r="E10" s="16" t="n"/>
      <c r="F10" s="20" t="n"/>
      <c r="G10" s="20" t="n"/>
      <c r="H10" s="20" t="n"/>
      <c r="I10" s="20" t="n"/>
      <c r="J10" s="20" t="n"/>
      <c r="K10" s="20" t="n"/>
      <c r="L10" s="21" t="n"/>
      <c r="M10" s="16" t="n"/>
      <c r="N10" s="16" t="n"/>
    </row>
    <row r="11">
      <c r="A11" s="16" t="n"/>
      <c r="B11" s="16" t="n"/>
      <c r="C11" s="16" t="n"/>
      <c r="D11" s="16" t="n"/>
      <c r="E11" s="16" t="n"/>
      <c r="F11" s="20" t="n"/>
      <c r="G11" s="20" t="n"/>
      <c r="H11" s="20" t="n"/>
      <c r="I11" s="20" t="n"/>
      <c r="J11" s="20" t="n"/>
      <c r="K11" s="20" t="n"/>
      <c r="L11" s="21" t="n"/>
      <c r="M11" s="16" t="n"/>
      <c r="N11" s="16" t="n"/>
    </row>
    <row r="12">
      <c r="A12" s="16" t="n"/>
      <c r="B12" s="16" t="n"/>
      <c r="C12" s="16" t="n"/>
      <c r="D12" s="16" t="n"/>
      <c r="E12" s="16" t="n"/>
      <c r="F12" s="20" t="n"/>
      <c r="G12" s="20" t="n"/>
      <c r="H12" s="20" t="n"/>
      <c r="I12" s="20" t="n"/>
      <c r="J12" s="20" t="n"/>
      <c r="K12" s="20" t="n"/>
      <c r="L12" s="21" t="n"/>
      <c r="M12" s="16" t="n"/>
      <c r="N12" s="16" t="n"/>
    </row>
    <row r="13">
      <c r="A13" s="16" t="n"/>
      <c r="B13" s="16" t="n"/>
      <c r="C13" s="16" t="n"/>
      <c r="D13" s="16" t="n"/>
      <c r="E13" s="16" t="n"/>
      <c r="F13" s="20" t="n"/>
      <c r="G13" s="20" t="n"/>
      <c r="H13" s="20" t="n"/>
      <c r="I13" s="20" t="n"/>
      <c r="J13" s="20" t="n"/>
      <c r="K13" s="20" t="n"/>
      <c r="L13" s="21" t="n"/>
      <c r="M13" s="16" t="n"/>
      <c r="N13" s="16" t="n"/>
    </row>
    <row r="14">
      <c r="A14" s="16" t="n"/>
      <c r="B14" s="16" t="n"/>
      <c r="C14" s="16" t="n"/>
      <c r="D14" s="16" t="n"/>
      <c r="E14" s="16" t="n"/>
      <c r="F14" s="20" t="n"/>
      <c r="G14" s="20" t="n"/>
      <c r="H14" s="20" t="n"/>
      <c r="I14" s="20" t="n"/>
      <c r="J14" s="20" t="n"/>
      <c r="K14" s="20" t="n"/>
      <c r="L14" s="21" t="n"/>
      <c r="M14" s="16" t="n"/>
      <c r="N14" s="16" t="n"/>
    </row>
    <row r="15">
      <c r="A15" s="16" t="n"/>
      <c r="B15" s="16" t="n"/>
      <c r="C15" s="16" t="n"/>
      <c r="D15" s="16" t="n"/>
      <c r="E15" s="16" t="n"/>
      <c r="F15" s="20" t="n"/>
      <c r="G15" s="20" t="n"/>
      <c r="H15" s="20" t="n"/>
      <c r="I15" s="20" t="n"/>
      <c r="J15" s="20" t="n"/>
      <c r="K15" s="20" t="n"/>
      <c r="L15" s="21" t="n"/>
      <c r="M15" s="16" t="n"/>
      <c r="N15" s="16" t="n"/>
    </row>
    <row r="16">
      <c r="A16" s="16" t="n"/>
      <c r="B16" s="16" t="n"/>
      <c r="C16" s="16" t="n"/>
      <c r="D16" s="16" t="n"/>
      <c r="E16" s="16" t="n"/>
      <c r="F16" s="20" t="n"/>
      <c r="G16" s="20" t="n"/>
      <c r="H16" s="20" t="n"/>
      <c r="I16" s="20" t="n"/>
      <c r="J16" s="20" t="n"/>
      <c r="K16" s="20" t="n"/>
      <c r="L16" s="21" t="n"/>
      <c r="M16" s="16" t="n"/>
      <c r="N16" s="16" t="n"/>
    </row>
    <row r="17">
      <c r="A17" s="16" t="n"/>
      <c r="B17" s="16" t="n"/>
      <c r="C17" s="16" t="n"/>
      <c r="D17" s="16" t="n"/>
      <c r="E17" s="16" t="n"/>
      <c r="F17" s="20" t="n"/>
      <c r="G17" s="20" t="n"/>
      <c r="H17" s="20" t="n"/>
      <c r="I17" s="20" t="n"/>
      <c r="J17" s="20" t="n"/>
      <c r="K17" s="20" t="n"/>
      <c r="L17" s="21" t="n"/>
      <c r="M17" s="16" t="n"/>
      <c r="N17" s="16" t="n"/>
    </row>
    <row r="18">
      <c r="A18" s="16" t="n"/>
      <c r="B18" s="16" t="n"/>
      <c r="C18" s="16" t="n"/>
      <c r="D18" s="16" t="n"/>
      <c r="E18" s="16" t="n"/>
      <c r="F18" s="20" t="n"/>
      <c r="G18" s="20" t="n"/>
      <c r="H18" s="20" t="n"/>
      <c r="I18" s="20" t="n"/>
      <c r="J18" s="20" t="n"/>
      <c r="K18" s="20" t="n"/>
      <c r="L18" s="21" t="n"/>
      <c r="M18" s="16" t="n"/>
      <c r="N18" s="16" t="n"/>
    </row>
    <row r="19">
      <c r="A19" s="16" t="n"/>
      <c r="B19" s="16" t="n"/>
      <c r="C19" s="16" t="n"/>
      <c r="D19" s="16" t="n"/>
      <c r="E19" s="16" t="n"/>
      <c r="F19" s="20" t="n"/>
      <c r="G19" s="20" t="n"/>
      <c r="H19" s="20" t="n"/>
      <c r="I19" s="20" t="n"/>
      <c r="J19" s="20" t="n"/>
      <c r="K19" s="20" t="n"/>
      <c r="L19" s="21" t="n"/>
      <c r="M19" s="16" t="n"/>
      <c r="N19" s="16" t="n"/>
    </row>
    <row r="20">
      <c r="A20" s="16" t="n"/>
      <c r="B20" s="16" t="n"/>
      <c r="C20" s="16" t="n"/>
      <c r="D20" s="16" t="n"/>
      <c r="E20" s="16" t="n"/>
      <c r="F20" s="20" t="n"/>
      <c r="G20" s="20" t="n"/>
      <c r="H20" s="20" t="n"/>
      <c r="I20" s="20" t="n"/>
      <c r="J20" s="20" t="n"/>
      <c r="K20" s="20" t="n"/>
      <c r="L20" s="21" t="n"/>
      <c r="M20" s="16" t="n"/>
      <c r="N20" s="16" t="n"/>
    </row>
    <row r="21">
      <c r="A21" s="16" t="n"/>
      <c r="B21" s="16" t="n"/>
      <c r="C21" s="16" t="n"/>
      <c r="D21" s="16" t="n"/>
      <c r="E21" s="16" t="n"/>
      <c r="F21" s="20" t="n"/>
      <c r="G21" s="20" t="n"/>
      <c r="H21" s="20" t="n"/>
      <c r="I21" s="20" t="n"/>
      <c r="J21" s="20" t="n"/>
      <c r="K21" s="20" t="n"/>
      <c r="L21" s="21" t="n"/>
      <c r="M21" s="16" t="n"/>
      <c r="N21" s="16" t="n"/>
    </row>
    <row r="22">
      <c r="A22" s="16" t="n"/>
      <c r="B22" s="16" t="n"/>
      <c r="C22" s="16" t="n"/>
      <c r="D22" s="16" t="n"/>
      <c r="E22" s="16" t="n"/>
      <c r="F22" s="20" t="n"/>
      <c r="G22" s="20" t="n"/>
      <c r="H22" s="20" t="n"/>
      <c r="I22" s="20" t="n"/>
      <c r="J22" s="20" t="n"/>
      <c r="K22" s="20" t="n"/>
      <c r="L22" s="21" t="n"/>
      <c r="M22" s="16" t="n"/>
      <c r="N22" s="16" t="n"/>
    </row>
    <row r="23">
      <c r="A23" s="16" t="n"/>
      <c r="B23" s="16" t="n"/>
      <c r="C23" s="16" t="n"/>
      <c r="D23" s="16" t="n"/>
      <c r="E23" s="16" t="n"/>
      <c r="F23" s="20" t="n"/>
      <c r="G23" s="20" t="n"/>
      <c r="H23" s="20" t="n"/>
      <c r="I23" s="20" t="n"/>
      <c r="J23" s="20" t="n"/>
      <c r="K23" s="20" t="n"/>
      <c r="L23" s="21" t="n"/>
      <c r="M23" s="16" t="n"/>
      <c r="N23" s="16" t="n"/>
    </row>
    <row r="24">
      <c r="A24" s="16" t="n"/>
      <c r="B24" s="16" t="n"/>
      <c r="C24" s="16" t="n"/>
      <c r="D24" s="16" t="n"/>
      <c r="E24" s="16" t="n"/>
      <c r="F24" s="20" t="n"/>
      <c r="G24" s="20" t="n"/>
      <c r="H24" s="20" t="n"/>
      <c r="I24" s="20" t="n"/>
      <c r="J24" s="20" t="n"/>
      <c r="K24" s="20" t="n"/>
      <c r="L24" s="21" t="n"/>
      <c r="M24" s="16" t="n"/>
      <c r="N24" s="16" t="n"/>
    </row>
    <row r="25">
      <c r="A25" s="16" t="n"/>
      <c r="B25" s="16" t="n"/>
      <c r="C25" s="16" t="n"/>
      <c r="D25" s="16" t="n"/>
      <c r="E25" s="16" t="n"/>
      <c r="F25" s="20" t="n"/>
      <c r="G25" s="20" t="n"/>
      <c r="H25" s="20" t="n"/>
      <c r="I25" s="20" t="n"/>
      <c r="J25" s="20" t="n"/>
      <c r="K25" s="20" t="n"/>
      <c r="L25" s="21" t="n"/>
      <c r="M25" s="16" t="n"/>
      <c r="N25" s="16" t="n"/>
    </row>
    <row r="26">
      <c r="A26" s="16" t="n"/>
      <c r="B26" s="16" t="n"/>
      <c r="C26" s="16" t="n"/>
      <c r="D26" s="16" t="n"/>
      <c r="E26" s="16" t="n"/>
      <c r="F26" s="20" t="n"/>
      <c r="G26" s="20" t="n"/>
      <c r="H26" s="20" t="n"/>
      <c r="I26" s="20" t="n"/>
      <c r="J26" s="20" t="n"/>
      <c r="K26" s="20" t="n"/>
      <c r="L26" s="21" t="n"/>
      <c r="M26" s="16" t="n"/>
      <c r="N26" s="16" t="n"/>
    </row>
    <row r="27">
      <c r="A27" s="16" t="n"/>
      <c r="B27" s="16" t="n"/>
      <c r="C27" s="16" t="n"/>
      <c r="D27" s="16" t="n"/>
      <c r="E27" s="16" t="n"/>
      <c r="F27" s="20" t="n"/>
      <c r="G27" s="20" t="n"/>
      <c r="H27" s="20" t="n"/>
      <c r="I27" s="20" t="n"/>
      <c r="J27" s="20" t="n"/>
      <c r="K27" s="20" t="n"/>
      <c r="L27" s="21" t="n"/>
      <c r="M27" s="16" t="n"/>
      <c r="N27" s="16" t="n"/>
    </row>
    <row r="28">
      <c r="A28" s="16" t="n"/>
      <c r="B28" s="16" t="n"/>
      <c r="C28" s="16" t="n"/>
      <c r="D28" s="16" t="n"/>
      <c r="E28" s="16" t="n"/>
      <c r="F28" s="20" t="n"/>
      <c r="G28" s="20" t="n"/>
      <c r="H28" s="20" t="n"/>
      <c r="I28" s="20" t="n"/>
      <c r="J28" s="20" t="n"/>
      <c r="K28" s="20" t="n"/>
      <c r="L28" s="21" t="n"/>
      <c r="M28" s="16" t="n"/>
      <c r="N28" s="16" t="n"/>
    </row>
    <row r="29">
      <c r="A29" s="16" t="n"/>
      <c r="B29" s="16" t="n"/>
      <c r="C29" s="16" t="n"/>
      <c r="D29" s="16" t="n"/>
      <c r="E29" s="16" t="n"/>
      <c r="F29" s="20" t="n"/>
      <c r="G29" s="20" t="n"/>
      <c r="H29" s="20" t="n"/>
      <c r="I29" s="20" t="n"/>
      <c r="J29" s="20" t="n"/>
      <c r="K29" s="20" t="n"/>
      <c r="L29" s="21" t="n"/>
      <c r="M29" s="16" t="n"/>
      <c r="N29" s="16" t="n"/>
    </row>
    <row r="30">
      <c r="A30" s="16" t="n"/>
      <c r="B30" s="16" t="n"/>
      <c r="C30" s="16" t="n"/>
      <c r="D30" s="16" t="n"/>
      <c r="E30" s="16" t="n"/>
      <c r="F30" s="20" t="n"/>
      <c r="G30" s="20" t="n"/>
      <c r="H30" s="20" t="n"/>
      <c r="I30" s="20" t="n"/>
      <c r="J30" s="20" t="n"/>
      <c r="K30" s="20" t="n"/>
      <c r="L30" s="21" t="n"/>
      <c r="M30" s="16" t="n"/>
      <c r="N30" s="16" t="n"/>
    </row>
    <row r="31">
      <c r="A31" s="16" t="n"/>
      <c r="B31" s="16" t="n"/>
      <c r="C31" s="16" t="n"/>
      <c r="D31" s="16" t="n"/>
      <c r="E31" s="16" t="n"/>
      <c r="F31" s="20" t="n"/>
      <c r="G31" s="20" t="n"/>
      <c r="H31" s="20" t="n"/>
      <c r="I31" s="20" t="n"/>
      <c r="J31" s="20" t="n"/>
      <c r="K31" s="20" t="n"/>
      <c r="L31" s="21" t="n"/>
      <c r="M31" s="16" t="n"/>
      <c r="N31" s="16" t="n"/>
    </row>
    <row r="32">
      <c r="A32" s="16" t="n"/>
      <c r="B32" s="16" t="n"/>
      <c r="C32" s="16" t="n"/>
      <c r="D32" s="16" t="n"/>
      <c r="E32" s="16" t="n"/>
      <c r="F32" s="20" t="n"/>
      <c r="G32" s="20" t="n"/>
      <c r="H32" s="20" t="n"/>
      <c r="I32" s="20" t="n"/>
      <c r="J32" s="20" t="n"/>
      <c r="K32" s="20" t="n"/>
      <c r="L32" s="21" t="n"/>
      <c r="M32" s="16" t="n"/>
      <c r="N32" s="16" t="n"/>
    </row>
    <row r="33">
      <c r="A33" s="16" t="n"/>
      <c r="B33" s="16" t="n"/>
      <c r="C33" s="16" t="n"/>
      <c r="D33" s="16" t="n"/>
      <c r="E33" s="16" t="n"/>
      <c r="F33" s="20" t="n"/>
      <c r="G33" s="20" t="n"/>
      <c r="H33" s="20" t="n"/>
      <c r="I33" s="20" t="n"/>
      <c r="J33" s="20" t="n"/>
      <c r="K33" s="20" t="n"/>
      <c r="L33" s="21" t="n"/>
      <c r="M33" s="16" t="n"/>
      <c r="N33" s="16" t="n"/>
    </row>
    <row r="34">
      <c r="A34" s="16" t="n"/>
      <c r="B34" s="16" t="n"/>
      <c r="C34" s="16" t="n"/>
      <c r="D34" s="16" t="n"/>
      <c r="E34" s="16" t="n"/>
      <c r="F34" s="20" t="n"/>
      <c r="G34" s="20" t="n"/>
      <c r="H34" s="20" t="n"/>
      <c r="I34" s="20" t="n"/>
      <c r="J34" s="20" t="n"/>
      <c r="K34" s="20" t="n"/>
      <c r="L34" s="21" t="n"/>
      <c r="M34" s="16" t="n"/>
      <c r="N34" s="16" t="n"/>
    </row>
    <row r="35">
      <c r="A35" s="16" t="n"/>
      <c r="B35" s="16" t="n"/>
      <c r="C35" s="16" t="n"/>
      <c r="D35" s="16" t="n"/>
      <c r="E35" s="16" t="n"/>
      <c r="F35" s="20" t="n"/>
      <c r="G35" s="20" t="n"/>
      <c r="H35" s="20" t="n"/>
      <c r="I35" s="20" t="n"/>
      <c r="J35" s="20" t="n"/>
      <c r="K35" s="20" t="n"/>
      <c r="L35" s="21" t="n"/>
      <c r="M35" s="16" t="n"/>
      <c r="N35" s="16" t="n"/>
    </row>
    <row r="36">
      <c r="A36" s="16" t="n"/>
      <c r="B36" s="16" t="n"/>
      <c r="C36" s="16" t="n"/>
      <c r="D36" s="16" t="n"/>
      <c r="E36" s="16" t="n"/>
      <c r="F36" s="20" t="n"/>
      <c r="G36" s="20" t="n"/>
      <c r="H36" s="20" t="n"/>
      <c r="I36" s="20" t="n"/>
      <c r="J36" s="20" t="n"/>
      <c r="K36" s="20" t="n"/>
      <c r="L36" s="21" t="n"/>
      <c r="M36" s="16" t="n"/>
      <c r="N36" s="16" t="n"/>
    </row>
    <row r="37">
      <c r="A37" s="16" t="n"/>
      <c r="B37" s="16" t="n"/>
      <c r="C37" s="16" t="n"/>
      <c r="D37" s="16" t="n"/>
      <c r="E37" s="16" t="n"/>
      <c r="F37" s="20" t="n"/>
      <c r="G37" s="20" t="n"/>
      <c r="H37" s="20" t="n"/>
      <c r="I37" s="20" t="n"/>
      <c r="J37" s="20" t="n"/>
      <c r="K37" s="20" t="n"/>
      <c r="L37" s="21" t="n"/>
      <c r="M37" s="16" t="n"/>
      <c r="N37" s="16" t="n"/>
    </row>
    <row r="38">
      <c r="A38" s="16" t="n"/>
      <c r="B38" s="16" t="n"/>
      <c r="C38" s="16" t="n"/>
      <c r="D38" s="16" t="n"/>
      <c r="E38" s="16" t="n"/>
      <c r="F38" s="20" t="n"/>
      <c r="G38" s="20" t="n"/>
      <c r="H38" s="20" t="n"/>
      <c r="I38" s="20" t="n"/>
      <c r="J38" s="20" t="n"/>
      <c r="K38" s="20" t="n"/>
      <c r="L38" s="21" t="n"/>
      <c r="M38" s="16" t="n"/>
      <c r="N38" s="16" t="n"/>
    </row>
    <row r="39">
      <c r="A39" s="16" t="n"/>
      <c r="B39" s="16" t="n"/>
      <c r="C39" s="16" t="n"/>
      <c r="D39" s="16" t="n"/>
      <c r="E39" s="16" t="n"/>
      <c r="F39" s="20" t="n"/>
      <c r="G39" s="20" t="n"/>
      <c r="H39" s="20" t="n"/>
      <c r="I39" s="20" t="n"/>
      <c r="J39" s="20" t="n"/>
      <c r="K39" s="20" t="n"/>
      <c r="L39" s="21" t="n"/>
      <c r="M39" s="16" t="n"/>
      <c r="N39" s="16" t="n"/>
    </row>
    <row r="40">
      <c r="A40" s="16" t="n"/>
      <c r="B40" s="16" t="n"/>
      <c r="C40" s="16" t="n"/>
      <c r="D40" s="16" t="n"/>
      <c r="E40" s="16" t="n"/>
      <c r="F40" s="20" t="n"/>
      <c r="G40" s="20" t="n"/>
      <c r="H40" s="20" t="n"/>
      <c r="I40" s="20" t="n"/>
      <c r="J40" s="20" t="n"/>
      <c r="K40" s="20" t="n"/>
      <c r="L40" s="21" t="n"/>
      <c r="M40" s="16" t="n"/>
      <c r="N40" s="16" t="n"/>
    </row>
    <row r="41">
      <c r="A41" s="16" t="n"/>
      <c r="B41" s="16" t="n"/>
      <c r="C41" s="16" t="n"/>
      <c r="D41" s="16" t="n"/>
      <c r="E41" s="16" t="n"/>
      <c r="F41" s="20" t="n"/>
      <c r="G41" s="20" t="n"/>
      <c r="H41" s="20" t="n"/>
      <c r="I41" s="20" t="n"/>
      <c r="J41" s="20" t="n"/>
      <c r="K41" s="20" t="n"/>
      <c r="L41" s="21" t="n"/>
      <c r="M41" s="16" t="n"/>
      <c r="N41" s="16" t="n"/>
    </row>
    <row r="42">
      <c r="A42" s="16" t="n"/>
      <c r="B42" s="16" t="n"/>
      <c r="C42" s="16" t="n"/>
      <c r="D42" s="16" t="n"/>
      <c r="E42" s="16" t="n"/>
      <c r="F42" s="20" t="n"/>
      <c r="G42" s="20" t="n"/>
      <c r="H42" s="20" t="n"/>
      <c r="I42" s="20" t="n"/>
      <c r="J42" s="20" t="n"/>
      <c r="K42" s="20" t="n"/>
      <c r="L42" s="21" t="n"/>
      <c r="M42" s="16" t="n"/>
      <c r="N42" s="16" t="n"/>
    </row>
    <row r="43">
      <c r="A43" s="16" t="n"/>
      <c r="B43" s="16" t="n"/>
      <c r="C43" s="16" t="n"/>
      <c r="D43" s="16" t="n"/>
      <c r="E43" s="16" t="n"/>
      <c r="F43" s="20" t="n"/>
      <c r="G43" s="20" t="n"/>
      <c r="H43" s="20" t="n"/>
      <c r="I43" s="20" t="n"/>
      <c r="J43" s="20" t="n"/>
      <c r="K43" s="20" t="n"/>
      <c r="L43" s="21" t="n"/>
      <c r="M43" s="16" t="n"/>
      <c r="N43" s="16" t="n"/>
    </row>
    <row r="44">
      <c r="A44" s="16" t="n"/>
      <c r="B44" s="16" t="n"/>
      <c r="C44" s="16" t="n"/>
      <c r="D44" s="16" t="n"/>
      <c r="E44" s="16" t="n"/>
      <c r="F44" s="20" t="n"/>
      <c r="G44" s="20" t="n"/>
      <c r="H44" s="20" t="n"/>
      <c r="I44" s="20" t="n"/>
      <c r="J44" s="20" t="n"/>
      <c r="K44" s="20" t="n"/>
      <c r="L44" s="21" t="n"/>
      <c r="M44" s="16" t="n"/>
      <c r="N44" s="16" t="n"/>
    </row>
    <row r="45">
      <c r="A45" s="16" t="n"/>
      <c r="B45" s="16" t="n"/>
      <c r="C45" s="16" t="n"/>
      <c r="D45" s="16" t="n"/>
      <c r="E45" s="16" t="n"/>
      <c r="F45" s="20" t="n"/>
      <c r="G45" s="20" t="n"/>
      <c r="H45" s="20" t="n"/>
      <c r="I45" s="20" t="n"/>
      <c r="J45" s="20" t="n"/>
      <c r="K45" s="20" t="n"/>
      <c r="L45" s="21" t="n"/>
      <c r="M45" s="16" t="n"/>
      <c r="N45" s="16" t="n"/>
    </row>
    <row r="46">
      <c r="A46" s="16" t="n"/>
      <c r="B46" s="16" t="n"/>
      <c r="C46" s="16" t="n"/>
      <c r="D46" s="16" t="n"/>
      <c r="E46" s="16" t="n"/>
      <c r="F46" s="20" t="n"/>
      <c r="G46" s="20" t="n"/>
      <c r="H46" s="20" t="n"/>
      <c r="I46" s="20" t="n"/>
      <c r="J46" s="20" t="n"/>
      <c r="K46" s="20" t="n"/>
      <c r="L46" s="21" t="n"/>
      <c r="M46" s="16" t="n"/>
      <c r="N46" s="16" t="n"/>
    </row>
    <row r="47">
      <c r="A47" s="16" t="n"/>
      <c r="B47" s="16" t="n"/>
      <c r="C47" s="16" t="n"/>
      <c r="D47" s="16" t="n"/>
      <c r="E47" s="16" t="n"/>
      <c r="F47" s="20" t="n"/>
      <c r="G47" s="20" t="n"/>
      <c r="H47" s="20" t="n"/>
      <c r="I47" s="20" t="n"/>
      <c r="J47" s="20" t="n"/>
      <c r="K47" s="20" t="n"/>
      <c r="L47" s="21" t="n"/>
      <c r="M47" s="16" t="n"/>
      <c r="N47" s="16" t="n"/>
    </row>
    <row r="48">
      <c r="A48" s="16" t="n"/>
      <c r="B48" s="16" t="n"/>
      <c r="C48" s="16" t="n"/>
      <c r="D48" s="16" t="n"/>
      <c r="E48" s="16" t="n"/>
      <c r="F48" s="20" t="n"/>
      <c r="G48" s="20" t="n"/>
      <c r="H48" s="20" t="n"/>
      <c r="I48" s="20" t="n"/>
      <c r="J48" s="20" t="n"/>
      <c r="K48" s="20" t="n"/>
      <c r="L48" s="21" t="n"/>
      <c r="M48" s="16" t="n"/>
      <c r="N48" s="16" t="n"/>
    </row>
    <row r="49">
      <c r="A49" s="16" t="n"/>
      <c r="B49" s="16" t="n"/>
      <c r="C49" s="16" t="n"/>
      <c r="D49" s="16" t="n"/>
      <c r="E49" s="16" t="n"/>
      <c r="F49" s="20" t="n"/>
      <c r="G49" s="20" t="n"/>
      <c r="H49" s="20" t="n"/>
      <c r="I49" s="20" t="n"/>
      <c r="J49" s="20" t="n"/>
      <c r="K49" s="20" t="n"/>
      <c r="L49" s="21" t="n"/>
      <c r="M49" s="16" t="n"/>
      <c r="N49" s="16" t="n"/>
    </row>
    <row r="50">
      <c r="A50" s="16" t="n"/>
      <c r="B50" s="16" t="n"/>
      <c r="C50" s="16" t="n"/>
      <c r="D50" s="16" t="n"/>
      <c r="E50" s="16" t="n"/>
      <c r="F50" s="20" t="n"/>
      <c r="G50" s="20" t="n"/>
      <c r="H50" s="20" t="n"/>
      <c r="I50" s="20" t="n"/>
      <c r="J50" s="20" t="n"/>
      <c r="K50" s="20" t="n"/>
      <c r="L50" s="21" t="n"/>
      <c r="M50" s="16" t="n"/>
      <c r="N50" s="16" t="n"/>
    </row>
    <row r="51">
      <c r="A51" s="16" t="n"/>
      <c r="B51" s="16" t="n"/>
      <c r="C51" s="16" t="n"/>
      <c r="D51" s="16" t="n"/>
      <c r="E51" s="16" t="n"/>
      <c r="F51" s="20" t="n"/>
      <c r="G51" s="20" t="n"/>
      <c r="H51" s="20" t="n"/>
      <c r="I51" s="20" t="n"/>
      <c r="J51" s="20" t="n"/>
      <c r="K51" s="20" t="n"/>
      <c r="L51" s="21" t="n"/>
      <c r="M51" s="16" t="n"/>
      <c r="N51" s="16" t="n"/>
    </row>
    <row r="52">
      <c r="A52" s="16" t="n"/>
      <c r="B52" s="16" t="n"/>
      <c r="C52" s="16" t="n"/>
      <c r="D52" s="16" t="n"/>
      <c r="E52" s="16" t="n"/>
      <c r="F52" s="20" t="n"/>
      <c r="G52" s="20" t="n"/>
      <c r="H52" s="20" t="n"/>
      <c r="I52" s="20" t="n"/>
      <c r="J52" s="20" t="n"/>
      <c r="K52" s="20" t="n"/>
      <c r="L52" s="21" t="n"/>
      <c r="M52" s="16" t="n"/>
      <c r="N52" s="16" t="n"/>
    </row>
    <row r="53">
      <c r="A53" s="16" t="n"/>
      <c r="B53" s="16" t="n"/>
      <c r="C53" s="16" t="n"/>
      <c r="D53" s="16" t="n"/>
      <c r="E53" s="16" t="n"/>
      <c r="F53" s="20" t="n"/>
      <c r="G53" s="20" t="n"/>
      <c r="H53" s="20" t="n"/>
      <c r="I53" s="20" t="n"/>
      <c r="J53" s="20" t="n"/>
      <c r="K53" s="20" t="n"/>
      <c r="L53" s="21" t="n"/>
      <c r="M53" s="16" t="n"/>
      <c r="N53" s="16" t="n"/>
    </row>
    <row r="54">
      <c r="A54" s="16" t="n"/>
      <c r="B54" s="16" t="n"/>
      <c r="C54" s="16" t="n"/>
      <c r="D54" s="16" t="n"/>
      <c r="E54" s="16" t="n"/>
      <c r="F54" s="20" t="n"/>
      <c r="G54" s="20" t="n"/>
      <c r="H54" s="20" t="n"/>
      <c r="I54" s="20" t="n"/>
      <c r="J54" s="20" t="n"/>
      <c r="K54" s="20" t="n"/>
      <c r="L54" s="21" t="n"/>
      <c r="M54" s="16" t="n"/>
      <c r="N54" s="16" t="n"/>
    </row>
    <row r="55">
      <c r="A55" s="16" t="n"/>
      <c r="B55" s="16" t="n"/>
      <c r="C55" s="16" t="n"/>
      <c r="D55" s="16" t="n"/>
      <c r="E55" s="16" t="n"/>
      <c r="F55" s="20" t="n"/>
      <c r="G55" s="20" t="n"/>
      <c r="H55" s="20" t="n"/>
      <c r="I55" s="20" t="n"/>
      <c r="J55" s="20" t="n"/>
      <c r="K55" s="20" t="n"/>
      <c r="L55" s="21" t="n"/>
      <c r="M55" s="16" t="n"/>
      <c r="N55" s="16" t="n"/>
    </row>
    <row r="56">
      <c r="A56" s="16" t="n"/>
      <c r="B56" s="16" t="n"/>
      <c r="C56" s="16" t="n"/>
      <c r="D56" s="16" t="n"/>
      <c r="E56" s="16" t="n"/>
      <c r="F56" s="20" t="n"/>
      <c r="G56" s="20" t="n"/>
      <c r="H56" s="20" t="n"/>
      <c r="I56" s="20" t="n"/>
      <c r="J56" s="20" t="n"/>
      <c r="K56" s="20" t="n"/>
      <c r="L56" s="21" t="n"/>
      <c r="M56" s="16" t="n"/>
      <c r="N56" s="16" t="n"/>
    </row>
    <row r="57">
      <c r="A57" s="16" t="n"/>
      <c r="B57" s="16" t="n"/>
      <c r="C57" s="16" t="n"/>
      <c r="D57" s="16" t="n"/>
      <c r="E57" s="16" t="n"/>
      <c r="F57" s="20" t="n"/>
      <c r="G57" s="20" t="n"/>
      <c r="H57" s="20" t="n"/>
      <c r="I57" s="20" t="n"/>
      <c r="J57" s="20" t="n"/>
      <c r="K57" s="20" t="n"/>
      <c r="L57" s="21" t="n"/>
      <c r="M57" s="16" t="n"/>
      <c r="N57" s="16" t="n"/>
    </row>
    <row r="58">
      <c r="A58" s="16" t="n"/>
      <c r="B58" s="16" t="n"/>
      <c r="C58" s="16" t="n"/>
      <c r="D58" s="16" t="n"/>
      <c r="E58" s="16" t="n"/>
      <c r="F58" s="20" t="n"/>
      <c r="G58" s="20" t="n"/>
      <c r="H58" s="20" t="n"/>
      <c r="I58" s="20" t="n"/>
      <c r="J58" s="20" t="n"/>
      <c r="K58" s="20" t="n"/>
      <c r="L58" s="21" t="n"/>
      <c r="M58" s="16" t="n"/>
      <c r="N58" s="16" t="n"/>
    </row>
    <row r="59">
      <c r="A59" s="16" t="n"/>
      <c r="B59" s="16" t="n"/>
      <c r="C59" s="16" t="n"/>
      <c r="D59" s="16" t="n"/>
      <c r="E59" s="16" t="n"/>
      <c r="F59" s="20" t="n"/>
      <c r="G59" s="20" t="n"/>
      <c r="H59" s="20" t="n"/>
      <c r="I59" s="20" t="n"/>
      <c r="J59" s="20" t="n"/>
      <c r="K59" s="20" t="n"/>
      <c r="L59" s="21" t="n"/>
      <c r="M59" s="16" t="n"/>
      <c r="N59" s="16" t="n"/>
    </row>
    <row r="60">
      <c r="A60" s="16" t="n"/>
      <c r="B60" s="16" t="n"/>
      <c r="C60" s="16" t="n"/>
      <c r="D60" s="16" t="n"/>
      <c r="E60" s="16" t="n"/>
      <c r="F60" s="20" t="n"/>
      <c r="G60" s="20" t="n"/>
      <c r="H60" s="20" t="n"/>
      <c r="I60" s="20" t="n"/>
      <c r="J60" s="20" t="n"/>
      <c r="K60" s="20" t="n"/>
      <c r="L60" s="21" t="n"/>
      <c r="M60" s="16" t="n"/>
      <c r="N60" s="16" t="n"/>
    </row>
    <row r="61">
      <c r="A61" s="16" t="n"/>
      <c r="B61" s="16" t="n"/>
      <c r="C61" s="16" t="n"/>
      <c r="D61" s="16" t="n"/>
      <c r="E61" s="16" t="n"/>
      <c r="F61" s="20" t="n"/>
      <c r="G61" s="20" t="n"/>
      <c r="H61" s="20" t="n"/>
      <c r="I61" s="20" t="n"/>
      <c r="J61" s="20" t="n"/>
      <c r="K61" s="20" t="n"/>
      <c r="L61" s="21" t="n"/>
      <c r="M61" s="16" t="n"/>
      <c r="N61" s="16" t="n"/>
    </row>
    <row r="62">
      <c r="A62" s="16" t="n"/>
      <c r="B62" s="16" t="n"/>
      <c r="C62" s="16" t="n"/>
      <c r="D62" s="16" t="n"/>
      <c r="E62" s="16" t="n"/>
      <c r="F62" s="20" t="n"/>
      <c r="G62" s="20" t="n"/>
      <c r="H62" s="20" t="n"/>
      <c r="I62" s="20" t="n"/>
      <c r="J62" s="20" t="n"/>
      <c r="K62" s="20" t="n"/>
      <c r="L62" s="21" t="n"/>
      <c r="M62" s="16" t="n"/>
      <c r="N62" s="16" t="n"/>
    </row>
    <row r="63">
      <c r="A63" s="16" t="n"/>
      <c r="B63" s="16" t="n"/>
      <c r="C63" s="16" t="n"/>
      <c r="D63" s="16" t="n"/>
      <c r="E63" s="16" t="n"/>
      <c r="F63" s="20" t="n"/>
      <c r="G63" s="20" t="n"/>
      <c r="H63" s="20" t="n"/>
      <c r="I63" s="20" t="n"/>
      <c r="J63" s="20" t="n"/>
      <c r="K63" s="20" t="n"/>
      <c r="L63" s="21" t="n"/>
      <c r="M63" s="16" t="n"/>
      <c r="N63" s="16" t="n"/>
    </row>
    <row r="64">
      <c r="A64" s="16" t="n"/>
      <c r="B64" s="16" t="n"/>
      <c r="C64" s="16" t="n"/>
      <c r="D64" s="16" t="n"/>
      <c r="E64" s="16" t="n"/>
      <c r="F64" s="20" t="n"/>
      <c r="G64" s="20" t="n"/>
      <c r="H64" s="20" t="n"/>
      <c r="I64" s="20" t="n"/>
      <c r="J64" s="20" t="n"/>
      <c r="K64" s="20" t="n"/>
      <c r="L64" s="21" t="n"/>
      <c r="M64" s="16" t="n"/>
      <c r="N64" s="16" t="n"/>
    </row>
    <row r="65">
      <c r="A65" s="16" t="n"/>
      <c r="B65" s="16" t="n"/>
      <c r="C65" s="16" t="n"/>
      <c r="D65" s="16" t="n"/>
      <c r="E65" s="16" t="n"/>
      <c r="F65" s="20" t="n"/>
      <c r="G65" s="20" t="n"/>
      <c r="H65" s="20" t="n"/>
      <c r="I65" s="20" t="n"/>
      <c r="J65" s="20" t="n"/>
      <c r="K65" s="20" t="n"/>
      <c r="L65" s="21" t="n"/>
      <c r="M65" s="16" t="n"/>
      <c r="N65" s="16" t="n"/>
    </row>
    <row r="66">
      <c r="A66" s="16" t="n"/>
      <c r="B66" s="16" t="n"/>
      <c r="C66" s="16" t="n"/>
      <c r="D66" s="16" t="n"/>
      <c r="E66" s="16" t="n"/>
      <c r="F66" s="20" t="n"/>
      <c r="G66" s="20" t="n"/>
      <c r="H66" s="20" t="n"/>
      <c r="I66" s="20" t="n"/>
      <c r="J66" s="20" t="n"/>
      <c r="K66" s="20" t="n"/>
      <c r="L66" s="21" t="n"/>
      <c r="M66" s="16" t="n"/>
      <c r="N66" s="16" t="n"/>
    </row>
    <row r="67">
      <c r="A67" s="16" t="n"/>
      <c r="B67" s="16" t="n"/>
      <c r="C67" s="16" t="n"/>
      <c r="D67" s="16" t="n"/>
      <c r="E67" s="16" t="n"/>
      <c r="F67" s="20" t="n"/>
      <c r="G67" s="20" t="n"/>
      <c r="H67" s="20" t="n"/>
      <c r="I67" s="20" t="n"/>
      <c r="J67" s="20" t="n"/>
      <c r="K67" s="20" t="n"/>
      <c r="L67" s="21" t="n"/>
      <c r="M67" s="16" t="n"/>
      <c r="N67" s="16" t="n"/>
    </row>
    <row r="68">
      <c r="A68" s="16" t="n"/>
      <c r="B68" s="16" t="n"/>
      <c r="C68" s="16" t="n"/>
      <c r="D68" s="16" t="n"/>
      <c r="E68" s="16" t="n"/>
      <c r="F68" s="20" t="n"/>
      <c r="G68" s="20" t="n"/>
      <c r="H68" s="20" t="n"/>
      <c r="I68" s="20" t="n"/>
      <c r="J68" s="20" t="n"/>
      <c r="K68" s="20" t="n"/>
      <c r="L68" s="21" t="n"/>
      <c r="M68" s="16" t="n"/>
      <c r="N68" s="16" t="n"/>
    </row>
    <row r="69">
      <c r="A69" s="16" t="n"/>
      <c r="B69" s="16" t="n"/>
      <c r="C69" s="16" t="n"/>
      <c r="D69" s="16" t="n"/>
      <c r="E69" s="16" t="n"/>
      <c r="F69" s="20" t="n"/>
      <c r="G69" s="20" t="n"/>
      <c r="H69" s="20" t="n"/>
      <c r="I69" s="20" t="n"/>
      <c r="J69" s="20" t="n"/>
      <c r="K69" s="20" t="n"/>
      <c r="L69" s="21" t="n"/>
      <c r="M69" s="16" t="n"/>
      <c r="N69" s="16" t="n"/>
    </row>
    <row r="70">
      <c r="A70" s="16" t="n"/>
      <c r="B70" s="16" t="n"/>
      <c r="C70" s="16" t="n"/>
      <c r="D70" s="16" t="n"/>
      <c r="E70" s="16" t="n"/>
      <c r="F70" s="20" t="n"/>
      <c r="G70" s="20" t="n"/>
      <c r="H70" s="20" t="n"/>
      <c r="I70" s="20" t="n"/>
      <c r="J70" s="20" t="n"/>
      <c r="K70" s="20" t="n"/>
      <c r="L70" s="21" t="n"/>
      <c r="M70" s="16" t="n"/>
      <c r="N70" s="16" t="n"/>
    </row>
    <row r="71">
      <c r="A71" s="16" t="n"/>
      <c r="B71" s="16" t="n"/>
      <c r="C71" s="16" t="n"/>
      <c r="D71" s="16" t="n"/>
      <c r="E71" s="16" t="n"/>
      <c r="F71" s="20" t="n"/>
      <c r="G71" s="20" t="n"/>
      <c r="H71" s="20" t="n"/>
      <c r="I71" s="20" t="n"/>
      <c r="J71" s="20" t="n"/>
      <c r="K71" s="20" t="n"/>
      <c r="L71" s="21" t="n"/>
      <c r="M71" s="16" t="n"/>
      <c r="N71" s="16" t="n"/>
    </row>
    <row r="72">
      <c r="A72" s="16" t="n"/>
      <c r="B72" s="16" t="n"/>
      <c r="C72" s="16" t="n"/>
      <c r="D72" s="16" t="n"/>
      <c r="E72" s="16" t="n"/>
      <c r="F72" s="20" t="n"/>
      <c r="G72" s="20" t="n"/>
      <c r="H72" s="20" t="n"/>
      <c r="I72" s="20" t="n"/>
      <c r="J72" s="20" t="n"/>
      <c r="K72" s="20" t="n"/>
      <c r="L72" s="21" t="n"/>
      <c r="M72" s="16" t="n"/>
      <c r="N72" s="16" t="n"/>
    </row>
    <row r="73">
      <c r="A73" s="16" t="n"/>
      <c r="B73" s="16" t="n"/>
      <c r="C73" s="16" t="n"/>
      <c r="D73" s="16" t="n"/>
      <c r="E73" s="16" t="n"/>
      <c r="F73" s="20" t="n"/>
      <c r="G73" s="20" t="n"/>
      <c r="H73" s="20" t="n"/>
      <c r="I73" s="20" t="n"/>
      <c r="J73" s="20" t="n"/>
      <c r="K73" s="20" t="n"/>
      <c r="L73" s="21" t="n"/>
      <c r="M73" s="16" t="n"/>
      <c r="N73" s="16" t="n"/>
    </row>
    <row r="74">
      <c r="A74" s="16" t="n"/>
      <c r="B74" s="16" t="n"/>
      <c r="C74" s="16" t="n"/>
      <c r="D74" s="16" t="n"/>
      <c r="E74" s="16" t="n"/>
      <c r="F74" s="20" t="n"/>
      <c r="G74" s="20" t="n"/>
      <c r="H74" s="20" t="n"/>
      <c r="I74" s="20" t="n"/>
      <c r="J74" s="20" t="n"/>
      <c r="K74" s="20" t="n"/>
      <c r="L74" s="21" t="n"/>
      <c r="M74" s="16" t="n"/>
      <c r="N74" s="16" t="n"/>
    </row>
    <row r="75">
      <c r="A75" s="16" t="n"/>
      <c r="B75" s="16" t="n"/>
      <c r="C75" s="16" t="n"/>
      <c r="D75" s="16" t="n"/>
      <c r="E75" s="16" t="n"/>
      <c r="F75" s="20" t="n"/>
      <c r="G75" s="20" t="n"/>
      <c r="H75" s="20" t="n"/>
      <c r="I75" s="20" t="n"/>
      <c r="J75" s="20" t="n"/>
      <c r="K75" s="20" t="n"/>
      <c r="L75" s="21" t="n"/>
      <c r="M75" s="16" t="n"/>
      <c r="N75" s="16" t="n"/>
    </row>
    <row r="76">
      <c r="A76" s="16" t="n"/>
      <c r="B76" s="16" t="n"/>
      <c r="C76" s="16" t="n"/>
      <c r="D76" s="16" t="n"/>
      <c r="E76" s="16" t="n"/>
      <c r="F76" s="20" t="n"/>
      <c r="G76" s="20" t="n"/>
      <c r="H76" s="20" t="n"/>
      <c r="I76" s="20" t="n"/>
      <c r="J76" s="20" t="n"/>
      <c r="K76" s="20" t="n"/>
      <c r="L76" s="21" t="n"/>
      <c r="M76" s="16" t="n"/>
      <c r="N76" s="16" t="n"/>
    </row>
    <row r="77">
      <c r="A77" s="16" t="n"/>
      <c r="B77" s="16" t="n"/>
      <c r="C77" s="16" t="n"/>
      <c r="D77" s="16" t="n"/>
      <c r="E77" s="16" t="n"/>
      <c r="F77" s="20" t="n"/>
      <c r="G77" s="20" t="n"/>
      <c r="H77" s="20" t="n"/>
      <c r="I77" s="20" t="n"/>
      <c r="J77" s="20" t="n"/>
      <c r="K77" s="20" t="n"/>
      <c r="L77" s="21" t="n"/>
      <c r="M77" s="16" t="n"/>
      <c r="N77" s="16" t="n"/>
    </row>
    <row r="78">
      <c r="A78" s="16" t="n"/>
      <c r="B78" s="16" t="n"/>
      <c r="C78" s="16" t="n"/>
      <c r="D78" s="16" t="n"/>
      <c r="E78" s="16" t="n"/>
      <c r="F78" s="20" t="n"/>
      <c r="G78" s="20" t="n"/>
      <c r="H78" s="20" t="n"/>
      <c r="I78" s="20" t="n"/>
      <c r="J78" s="20" t="n"/>
      <c r="K78" s="20" t="n"/>
      <c r="L78" s="21" t="n"/>
      <c r="M78" s="16" t="n"/>
      <c r="N78" s="16" t="n"/>
    </row>
    <row r="79">
      <c r="A79" s="16" t="n"/>
      <c r="B79" s="16" t="n"/>
      <c r="C79" s="16" t="n"/>
      <c r="D79" s="16" t="n"/>
      <c r="E79" s="16" t="n"/>
      <c r="F79" s="20" t="n"/>
      <c r="G79" s="20" t="n"/>
      <c r="H79" s="20" t="n"/>
      <c r="I79" s="20" t="n"/>
      <c r="J79" s="20" t="n"/>
      <c r="K79" s="20" t="n"/>
      <c r="L79" s="21" t="n"/>
      <c r="M79" s="16" t="n"/>
      <c r="N79" s="16" t="n"/>
    </row>
    <row r="80">
      <c r="A80" s="16" t="n"/>
      <c r="B80" s="16" t="n"/>
      <c r="C80" s="16" t="n"/>
      <c r="D80" s="16" t="n"/>
      <c r="E80" s="16" t="n"/>
      <c r="F80" s="20" t="n"/>
      <c r="G80" s="20" t="n"/>
      <c r="H80" s="20" t="n"/>
      <c r="I80" s="20" t="n"/>
      <c r="J80" s="20" t="n"/>
      <c r="K80" s="20" t="n"/>
      <c r="L80" s="21" t="n"/>
      <c r="M80" s="16" t="n"/>
      <c r="N80" s="16" t="n"/>
    </row>
    <row r="81">
      <c r="A81" s="16" t="n"/>
      <c r="B81" s="16" t="n"/>
      <c r="C81" s="16" t="n"/>
      <c r="D81" s="16" t="n"/>
      <c r="E81" s="16" t="n"/>
      <c r="F81" s="20" t="n"/>
      <c r="G81" s="20" t="n"/>
      <c r="H81" s="20" t="n"/>
      <c r="I81" s="20" t="n"/>
      <c r="J81" s="20" t="n"/>
      <c r="K81" s="20" t="n"/>
      <c r="L81" s="21" t="n"/>
      <c r="M81" s="16" t="n"/>
      <c r="N81" s="16" t="n"/>
    </row>
  </sheetData>
  <autoFilter ref="A1:N81"/>
  <dataValidations count="2">
    <dataValidation sqref="E2:E81" showDropDown="0" showInputMessage="0" showErrorMessage="0" allowBlank="1" type="list">
      <formula1>"Direktsaat,Vorziehen,Kauf"</formula1>
    </dataValidation>
    <dataValidation sqref="M2:M81" showDropDown="0" showInputMessage="0" showErrorMessage="0" allowBlank="1" type="list">
      <formula1>"kg,Stück,Bund"</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B2:D88"/>
  <sheetViews>
    <sheetView showGridLines="0" workbookViewId="0">
      <pane ySplit="8" topLeftCell="A9" activePane="bottomLeft" state="frozen"/>
      <selection pane="bottomLeft" activeCell="A1" sqref="A1"/>
    </sheetView>
  </sheetViews>
  <sheetFormatPr baseColWidth="8" defaultRowHeight="15"/>
  <cols>
    <col width="3" customWidth="1" min="1" max="1"/>
    <col width="30" customWidth="1" min="2" max="2"/>
    <col width="16" customWidth="1" min="3" max="3"/>
    <col width="34" customWidth="1" min="4" max="4"/>
  </cols>
  <sheetData>
    <row r="2">
      <c r="B2" s="22" t="inlineStr">
        <is>
          <t>Ökonomie</t>
        </is>
      </c>
    </row>
    <row r="3">
      <c r="B3" s="23" t="inlineStr">
        <is>
          <t>Annahmen des Betriebs, keine Marktwerte.</t>
        </is>
      </c>
    </row>
    <row r="5">
      <c r="B5" s="24" t="inlineStr">
        <is>
          <t>Stundensatz (€/h)</t>
        </is>
      </c>
      <c r="C5" s="25" t="n">
        <v>18</v>
      </c>
      <c r="D5" s="23" t="inlineStr">
        <is>
          <t>← kalkulatorisch, eintragen</t>
        </is>
      </c>
    </row>
    <row r="7">
      <c r="B7" s="24" t="inlineStr">
        <is>
          <t>Preis je Kultur</t>
        </is>
      </c>
    </row>
    <row r="8">
      <c r="B8" s="8" t="inlineStr">
        <is>
          <t>Kultur</t>
        </is>
      </c>
      <c r="C8" s="8" t="inlineStr">
        <is>
          <t>Netto-Erlös je Einheit (€)</t>
        </is>
      </c>
    </row>
    <row r="9">
      <c r="B9" s="10">
        <f>IF(Kulturen!$B2="","",Kulturen!$B2)</f>
        <v/>
      </c>
      <c r="C9" s="25" t="n"/>
    </row>
    <row r="10">
      <c r="B10" s="10">
        <f>IF(Kulturen!$B3="","",Kulturen!$B3)</f>
        <v/>
      </c>
      <c r="C10" s="25" t="n"/>
    </row>
    <row r="11">
      <c r="B11" s="10">
        <f>IF(Kulturen!$B4="","",Kulturen!$B4)</f>
        <v/>
      </c>
      <c r="C11" s="25" t="n"/>
    </row>
    <row r="12">
      <c r="B12" s="10">
        <f>IF(Kulturen!$B5="","",Kulturen!$B5)</f>
        <v/>
      </c>
      <c r="C12" s="25" t="n"/>
    </row>
    <row r="13">
      <c r="B13" s="10">
        <f>IF(Kulturen!$B6="","",Kulturen!$B6)</f>
        <v/>
      </c>
      <c r="C13" s="25" t="n"/>
    </row>
    <row r="14">
      <c r="B14" s="10">
        <f>IF(Kulturen!$B7="","",Kulturen!$B7)</f>
        <v/>
      </c>
      <c r="C14" s="25" t="n"/>
    </row>
    <row r="15">
      <c r="B15" s="10">
        <f>IF(Kulturen!$B8="","",Kulturen!$B8)</f>
        <v/>
      </c>
      <c r="C15" s="25" t="n"/>
    </row>
    <row r="16">
      <c r="B16" s="10">
        <f>IF(Kulturen!$B9="","",Kulturen!$B9)</f>
        <v/>
      </c>
      <c r="C16" s="25" t="n"/>
    </row>
    <row r="17">
      <c r="B17" s="10">
        <f>IF(Kulturen!$B10="","",Kulturen!$B10)</f>
        <v/>
      </c>
      <c r="C17" s="25" t="n"/>
    </row>
    <row r="18">
      <c r="B18" s="10">
        <f>IF(Kulturen!$B11="","",Kulturen!$B11)</f>
        <v/>
      </c>
      <c r="C18" s="25" t="n"/>
    </row>
    <row r="19">
      <c r="B19" s="10">
        <f>IF(Kulturen!$B12="","",Kulturen!$B12)</f>
        <v/>
      </c>
      <c r="C19" s="25" t="n"/>
    </row>
    <row r="20">
      <c r="B20" s="10">
        <f>IF(Kulturen!$B13="","",Kulturen!$B13)</f>
        <v/>
      </c>
      <c r="C20" s="25" t="n"/>
    </row>
    <row r="21">
      <c r="B21" s="10">
        <f>IF(Kulturen!$B14="","",Kulturen!$B14)</f>
        <v/>
      </c>
      <c r="C21" s="25" t="n"/>
    </row>
    <row r="22">
      <c r="B22" s="10">
        <f>IF(Kulturen!$B15="","",Kulturen!$B15)</f>
        <v/>
      </c>
      <c r="C22" s="25" t="n"/>
    </row>
    <row r="23">
      <c r="B23" s="10">
        <f>IF(Kulturen!$B16="","",Kulturen!$B16)</f>
        <v/>
      </c>
      <c r="C23" s="25" t="n"/>
    </row>
    <row r="24">
      <c r="B24" s="10">
        <f>IF(Kulturen!$B17="","",Kulturen!$B17)</f>
        <v/>
      </c>
      <c r="C24" s="25" t="n"/>
    </row>
    <row r="25">
      <c r="B25" s="10">
        <f>IF(Kulturen!$B18="","",Kulturen!$B18)</f>
        <v/>
      </c>
      <c r="C25" s="25" t="n"/>
    </row>
    <row r="26">
      <c r="B26" s="10">
        <f>IF(Kulturen!$B19="","",Kulturen!$B19)</f>
        <v/>
      </c>
      <c r="C26" s="25" t="n"/>
    </row>
    <row r="27">
      <c r="B27" s="10">
        <f>IF(Kulturen!$B20="","",Kulturen!$B20)</f>
        <v/>
      </c>
      <c r="C27" s="25" t="n"/>
    </row>
    <row r="28">
      <c r="B28" s="10">
        <f>IF(Kulturen!$B21="","",Kulturen!$B21)</f>
        <v/>
      </c>
      <c r="C28" s="25" t="n"/>
    </row>
    <row r="29">
      <c r="B29" s="10">
        <f>IF(Kulturen!$B22="","",Kulturen!$B22)</f>
        <v/>
      </c>
      <c r="C29" s="25" t="n"/>
    </row>
    <row r="30">
      <c r="B30" s="10">
        <f>IF(Kulturen!$B23="","",Kulturen!$B23)</f>
        <v/>
      </c>
      <c r="C30" s="25" t="n"/>
    </row>
    <row r="31">
      <c r="B31" s="10">
        <f>IF(Kulturen!$B24="","",Kulturen!$B24)</f>
        <v/>
      </c>
      <c r="C31" s="25" t="n"/>
    </row>
    <row r="32">
      <c r="B32" s="10">
        <f>IF(Kulturen!$B25="","",Kulturen!$B25)</f>
        <v/>
      </c>
      <c r="C32" s="25" t="n"/>
    </row>
    <row r="33">
      <c r="B33" s="10">
        <f>IF(Kulturen!$B26="","",Kulturen!$B26)</f>
        <v/>
      </c>
      <c r="C33" s="25" t="n"/>
    </row>
    <row r="34">
      <c r="B34" s="10">
        <f>IF(Kulturen!$B27="","",Kulturen!$B27)</f>
        <v/>
      </c>
      <c r="C34" s="25" t="n"/>
    </row>
    <row r="35">
      <c r="B35" s="10">
        <f>IF(Kulturen!$B28="","",Kulturen!$B28)</f>
        <v/>
      </c>
      <c r="C35" s="25" t="n"/>
    </row>
    <row r="36">
      <c r="B36" s="10">
        <f>IF(Kulturen!$B29="","",Kulturen!$B29)</f>
        <v/>
      </c>
      <c r="C36" s="25" t="n"/>
    </row>
    <row r="37">
      <c r="B37" s="10">
        <f>IF(Kulturen!$B30="","",Kulturen!$B30)</f>
        <v/>
      </c>
      <c r="C37" s="25" t="n"/>
    </row>
    <row r="38">
      <c r="B38" s="10">
        <f>IF(Kulturen!$B31="","",Kulturen!$B31)</f>
        <v/>
      </c>
      <c r="C38" s="25" t="n"/>
    </row>
    <row r="39">
      <c r="B39" s="10">
        <f>IF(Kulturen!$B32="","",Kulturen!$B32)</f>
        <v/>
      </c>
      <c r="C39" s="25" t="n"/>
    </row>
    <row r="40">
      <c r="B40" s="10">
        <f>IF(Kulturen!$B33="","",Kulturen!$B33)</f>
        <v/>
      </c>
      <c r="C40" s="25" t="n"/>
    </row>
    <row r="41">
      <c r="B41" s="10">
        <f>IF(Kulturen!$B34="","",Kulturen!$B34)</f>
        <v/>
      </c>
      <c r="C41" s="25" t="n"/>
    </row>
    <row r="42">
      <c r="B42" s="10">
        <f>IF(Kulturen!$B35="","",Kulturen!$B35)</f>
        <v/>
      </c>
      <c r="C42" s="25" t="n"/>
    </row>
    <row r="43">
      <c r="B43" s="10">
        <f>IF(Kulturen!$B36="","",Kulturen!$B36)</f>
        <v/>
      </c>
      <c r="C43" s="25" t="n"/>
    </row>
    <row r="44">
      <c r="B44" s="10">
        <f>IF(Kulturen!$B37="","",Kulturen!$B37)</f>
        <v/>
      </c>
      <c r="C44" s="25" t="n"/>
    </row>
    <row r="45">
      <c r="B45" s="10">
        <f>IF(Kulturen!$B38="","",Kulturen!$B38)</f>
        <v/>
      </c>
      <c r="C45" s="25" t="n"/>
    </row>
    <row r="46">
      <c r="B46" s="10">
        <f>IF(Kulturen!$B39="","",Kulturen!$B39)</f>
        <v/>
      </c>
      <c r="C46" s="25" t="n"/>
    </row>
    <row r="47">
      <c r="B47" s="10">
        <f>IF(Kulturen!$B40="","",Kulturen!$B40)</f>
        <v/>
      </c>
      <c r="C47" s="25" t="n"/>
    </row>
    <row r="48">
      <c r="B48" s="10">
        <f>IF(Kulturen!$B41="","",Kulturen!$B41)</f>
        <v/>
      </c>
      <c r="C48" s="25" t="n"/>
    </row>
    <row r="49">
      <c r="B49" s="10">
        <f>IF(Kulturen!$B42="","",Kulturen!$B42)</f>
        <v/>
      </c>
      <c r="C49" s="25" t="n"/>
    </row>
    <row r="50">
      <c r="B50" s="10">
        <f>IF(Kulturen!$B43="","",Kulturen!$B43)</f>
        <v/>
      </c>
      <c r="C50" s="25" t="n"/>
    </row>
    <row r="51">
      <c r="B51" s="10">
        <f>IF(Kulturen!$B44="","",Kulturen!$B44)</f>
        <v/>
      </c>
      <c r="C51" s="25" t="n"/>
    </row>
    <row r="52">
      <c r="B52" s="10">
        <f>IF(Kulturen!$B45="","",Kulturen!$B45)</f>
        <v/>
      </c>
      <c r="C52" s="25" t="n"/>
    </row>
    <row r="53">
      <c r="B53" s="10">
        <f>IF(Kulturen!$B46="","",Kulturen!$B46)</f>
        <v/>
      </c>
      <c r="C53" s="25" t="n"/>
    </row>
    <row r="54">
      <c r="B54" s="10">
        <f>IF(Kulturen!$B47="","",Kulturen!$B47)</f>
        <v/>
      </c>
      <c r="C54" s="25" t="n"/>
    </row>
    <row r="55">
      <c r="B55" s="10">
        <f>IF(Kulturen!$B48="","",Kulturen!$B48)</f>
        <v/>
      </c>
      <c r="C55" s="25" t="n"/>
    </row>
    <row r="56">
      <c r="B56" s="10">
        <f>IF(Kulturen!$B49="","",Kulturen!$B49)</f>
        <v/>
      </c>
      <c r="C56" s="25" t="n"/>
    </row>
    <row r="57">
      <c r="B57" s="10">
        <f>IF(Kulturen!$B50="","",Kulturen!$B50)</f>
        <v/>
      </c>
      <c r="C57" s="25" t="n"/>
    </row>
    <row r="58">
      <c r="B58" s="10">
        <f>IF(Kulturen!$B51="","",Kulturen!$B51)</f>
        <v/>
      </c>
      <c r="C58" s="25" t="n"/>
    </row>
    <row r="59">
      <c r="B59" s="10">
        <f>IF(Kulturen!$B52="","",Kulturen!$B52)</f>
        <v/>
      </c>
      <c r="C59" s="25" t="n"/>
    </row>
    <row r="60">
      <c r="B60" s="10">
        <f>IF(Kulturen!$B53="","",Kulturen!$B53)</f>
        <v/>
      </c>
      <c r="C60" s="25" t="n"/>
    </row>
    <row r="61">
      <c r="B61" s="10">
        <f>IF(Kulturen!$B54="","",Kulturen!$B54)</f>
        <v/>
      </c>
      <c r="C61" s="25" t="n"/>
    </row>
    <row r="62">
      <c r="B62" s="10">
        <f>IF(Kulturen!$B55="","",Kulturen!$B55)</f>
        <v/>
      </c>
      <c r="C62" s="25" t="n"/>
    </row>
    <row r="63">
      <c r="B63" s="10">
        <f>IF(Kulturen!$B56="","",Kulturen!$B56)</f>
        <v/>
      </c>
      <c r="C63" s="25" t="n"/>
    </row>
    <row r="64">
      <c r="B64" s="10">
        <f>IF(Kulturen!$B57="","",Kulturen!$B57)</f>
        <v/>
      </c>
      <c r="C64" s="25" t="n"/>
    </row>
    <row r="65">
      <c r="B65" s="10">
        <f>IF(Kulturen!$B58="","",Kulturen!$B58)</f>
        <v/>
      </c>
      <c r="C65" s="25" t="n"/>
    </row>
    <row r="66">
      <c r="B66" s="10">
        <f>IF(Kulturen!$B59="","",Kulturen!$B59)</f>
        <v/>
      </c>
      <c r="C66" s="25" t="n"/>
    </row>
    <row r="67">
      <c r="B67" s="10">
        <f>IF(Kulturen!$B60="","",Kulturen!$B60)</f>
        <v/>
      </c>
      <c r="C67" s="25" t="n"/>
    </row>
    <row r="68">
      <c r="B68" s="10">
        <f>IF(Kulturen!$B61="","",Kulturen!$B61)</f>
        <v/>
      </c>
      <c r="C68" s="25" t="n"/>
    </row>
    <row r="69">
      <c r="B69" s="10">
        <f>IF(Kulturen!$B62="","",Kulturen!$B62)</f>
        <v/>
      </c>
      <c r="C69" s="25" t="n"/>
    </row>
    <row r="70">
      <c r="B70" s="10">
        <f>IF(Kulturen!$B63="","",Kulturen!$B63)</f>
        <v/>
      </c>
      <c r="C70" s="25" t="n"/>
    </row>
    <row r="71">
      <c r="B71" s="10">
        <f>IF(Kulturen!$B64="","",Kulturen!$B64)</f>
        <v/>
      </c>
      <c r="C71" s="25" t="n"/>
    </row>
    <row r="72">
      <c r="B72" s="10">
        <f>IF(Kulturen!$B65="","",Kulturen!$B65)</f>
        <v/>
      </c>
      <c r="C72" s="25" t="n"/>
    </row>
    <row r="73">
      <c r="B73" s="10">
        <f>IF(Kulturen!$B66="","",Kulturen!$B66)</f>
        <v/>
      </c>
      <c r="C73" s="25" t="n"/>
    </row>
    <row r="74">
      <c r="B74" s="10">
        <f>IF(Kulturen!$B67="","",Kulturen!$B67)</f>
        <v/>
      </c>
      <c r="C74" s="25" t="n"/>
    </row>
    <row r="75">
      <c r="B75" s="10">
        <f>IF(Kulturen!$B68="","",Kulturen!$B68)</f>
        <v/>
      </c>
      <c r="C75" s="25" t="n"/>
    </row>
    <row r="76">
      <c r="B76" s="10">
        <f>IF(Kulturen!$B69="","",Kulturen!$B69)</f>
        <v/>
      </c>
      <c r="C76" s="25" t="n"/>
    </row>
    <row r="77">
      <c r="B77" s="10">
        <f>IF(Kulturen!$B70="","",Kulturen!$B70)</f>
        <v/>
      </c>
      <c r="C77" s="25" t="n"/>
    </row>
    <row r="78">
      <c r="B78" s="10">
        <f>IF(Kulturen!$B71="","",Kulturen!$B71)</f>
        <v/>
      </c>
      <c r="C78" s="25" t="n"/>
    </row>
    <row r="79">
      <c r="B79" s="10">
        <f>IF(Kulturen!$B72="","",Kulturen!$B72)</f>
        <v/>
      </c>
      <c r="C79" s="25" t="n"/>
    </row>
    <row r="80">
      <c r="B80" s="10">
        <f>IF(Kulturen!$B73="","",Kulturen!$B73)</f>
        <v/>
      </c>
      <c r="C80" s="25" t="n"/>
    </row>
    <row r="81">
      <c r="B81" s="10">
        <f>IF(Kulturen!$B74="","",Kulturen!$B74)</f>
        <v/>
      </c>
      <c r="C81" s="25" t="n"/>
    </row>
    <row r="82">
      <c r="B82" s="10">
        <f>IF(Kulturen!$B75="","",Kulturen!$B75)</f>
        <v/>
      </c>
      <c r="C82" s="25" t="n"/>
    </row>
    <row r="83">
      <c r="B83" s="10">
        <f>IF(Kulturen!$B76="","",Kulturen!$B76)</f>
        <v/>
      </c>
      <c r="C83" s="25" t="n"/>
    </row>
    <row r="84">
      <c r="B84" s="10">
        <f>IF(Kulturen!$B77="","",Kulturen!$B77)</f>
        <v/>
      </c>
      <c r="C84" s="25" t="n"/>
    </row>
    <row r="85">
      <c r="B85" s="10">
        <f>IF(Kulturen!$B78="","",Kulturen!$B78)</f>
        <v/>
      </c>
      <c r="C85" s="25" t="n"/>
    </row>
    <row r="86">
      <c r="B86" s="10">
        <f>IF(Kulturen!$B79="","",Kulturen!$B79)</f>
        <v/>
      </c>
      <c r="C86" s="25" t="n"/>
    </row>
    <row r="87">
      <c r="B87" s="10">
        <f>IF(Kulturen!$B80="","",Kulturen!$B80)</f>
        <v/>
      </c>
      <c r="C87" s="25" t="n"/>
    </row>
    <row r="88">
      <c r="B88" s="10">
        <f>IF(Kulturen!$B81="","",Kulturen!$B81)</f>
        <v/>
      </c>
      <c r="C88" s="25" t="n"/>
    </row>
  </sheetData>
  <pageMargins left="0.75" right="0.75" top="1" bottom="1" header="0.5" footer="0.5"/>
  <pageSetup orientation="portrait"/>
</worksheet>
</file>

<file path=xl/worksheets/sheet6.xml><?xml version="1.0" encoding="utf-8"?>
<worksheet xmlns="http://schemas.openxmlformats.org/spreadsheetml/2006/main">
  <sheetPr>
    <outlinePr summaryBelow="1" summaryRight="1"/>
    <pageSetUpPr fitToPage="1"/>
  </sheetPr>
  <dimension ref="A1:V251"/>
  <sheetViews>
    <sheetView workbookViewId="0">
      <pane ySplit="1" topLeftCell="A2" activePane="bottomLeft" state="frozen"/>
      <selection pane="bottomLeft" activeCell="A1" sqref="A1"/>
    </sheetView>
  </sheetViews>
  <sheetFormatPr baseColWidth="8" defaultRowHeight="15"/>
  <cols>
    <col width="10" customWidth="1" min="1" max="1"/>
    <col width="26" customWidth="1" min="2" max="2"/>
    <col width="18" customWidth="1" min="3" max="3"/>
    <col width="14" customWidth="1" min="4" max="4"/>
    <col width="16" customWidth="1" min="5" max="5"/>
    <col width="12" customWidth="1" min="6" max="6"/>
    <col width="14" customWidth="1" min="7" max="7"/>
    <col width="14" customWidth="1" min="8" max="8"/>
    <col width="14" customWidth="1" min="9" max="9"/>
    <col width="13" customWidth="1" min="10" max="10"/>
    <col width="14" customWidth="1" min="11" max="11"/>
    <col width="10" customWidth="1" min="12" max="12"/>
    <col width="11" customWidth="1" min="13" max="13"/>
    <col width="11" customWidth="1" min="14" max="14"/>
    <col width="15" customWidth="1" min="15" max="15"/>
    <col width="16" customWidth="1" min="16" max="16"/>
    <col width="16" customWidth="1" min="17" max="17"/>
    <col width="10" customWidth="1" min="18" max="18"/>
    <col width="11" customWidth="1" min="19" max="19"/>
    <col width="13" customWidth="1" min="20" max="20"/>
    <col width="15" customWidth="1" min="21" max="21"/>
    <col width="24" customWidth="1" min="22" max="22"/>
  </cols>
  <sheetData>
    <row r="1" ht="48" customHeight="1">
      <c r="A1" s="12" t="inlineStr">
        <is>
          <t>Satz-Nr.</t>
        </is>
      </c>
      <c r="B1" s="12" t="inlineStr">
        <is>
          <t>Kultur</t>
        </is>
      </c>
      <c r="C1" s="12" t="inlineStr">
        <is>
          <t>Sorte</t>
        </is>
      </c>
      <c r="D1" s="12" t="inlineStr">
        <is>
          <t>Methode</t>
        </is>
      </c>
      <c r="E1" s="12" t="inlineStr">
        <is>
          <t>Beet</t>
        </is>
      </c>
      <c r="F1" s="12" t="inlineStr">
        <is>
          <t>KW Aussaat</t>
        </is>
      </c>
      <c r="G1" s="12" t="inlineStr">
        <is>
          <t>KW Pflanzung</t>
        </is>
      </c>
      <c r="H1" s="12" t="inlineStr">
        <is>
          <t>KW Ernte von</t>
        </is>
      </c>
      <c r="I1" s="12" t="inlineStr">
        <is>
          <t>KW Ernte bis</t>
        </is>
      </c>
      <c r="J1" s="12" t="inlineStr">
        <is>
          <t>Beetlänge (m)</t>
        </is>
      </c>
      <c r="K1" s="12" t="inlineStr">
        <is>
          <t>Beetbreite (m)</t>
        </is>
      </c>
      <c r="L1" s="12" t="inlineStr">
        <is>
          <t>Reihen</t>
        </is>
      </c>
      <c r="M1" s="12" t="inlineStr">
        <is>
          <t>je Reihe</t>
        </is>
      </c>
      <c r="N1" s="12" t="inlineStr">
        <is>
          <t>Pflanzen</t>
        </is>
      </c>
      <c r="O1" s="12" t="inlineStr">
        <is>
          <t>Pflanzen je m²</t>
        </is>
      </c>
      <c r="P1" s="12" t="inlineStr">
        <is>
          <t>erwarteter Ertrag</t>
        </is>
      </c>
      <c r="Q1" s="12" t="inlineStr">
        <is>
          <t>erwartete Menge</t>
        </is>
      </c>
      <c r="R1" s="12" t="inlineStr">
        <is>
          <t>Einheit</t>
        </is>
      </c>
      <c r="S1" s="12" t="inlineStr">
        <is>
          <t>Stunden</t>
        </is>
      </c>
      <c r="T1" s="12" t="inlineStr">
        <is>
          <t>Material (€)</t>
        </is>
      </c>
      <c r="U1" s="12" t="inlineStr">
        <is>
          <t>Status</t>
        </is>
      </c>
      <c r="V1" s="12" t="inlineStr">
        <is>
          <t>Bemerkung</t>
        </is>
      </c>
    </row>
    <row r="2">
      <c r="A2" s="10">
        <f>IF($B2="","",COUNTIF($B$2:$B2,$B2))</f>
        <v/>
      </c>
      <c r="B2" s="13" t="inlineStr">
        <is>
          <t>— Kultur und Sorte —</t>
        </is>
      </c>
      <c r="C2" s="10">
        <f>IF($B2="","",T(IFERROR(INDEX(Kulturen!$D$2:$D$81,MATCH($B2,Kulturen!$B$2:$B$81,0)),"")))</f>
        <v/>
      </c>
      <c r="D2" s="10">
        <f>IF($B2="","",T(IFERROR(INDEX(Kulturen!$E$2:$E$81,MATCH($B2,Kulturen!$B$2:$B$81,0)),"")))</f>
        <v/>
      </c>
      <c r="E2" s="13" t="inlineStr">
        <is>
          <t>Beet A1</t>
        </is>
      </c>
      <c r="F2" s="18" t="n">
        <v>11</v>
      </c>
      <c r="G2" s="26">
        <f>IF(OR($B2="",$F2=""),"",MOD($F2+N(IFERROR(INDEX(Kulturen!$F$2:$F$81,MATCH($B2,Kulturen!$B$2:$B$81,0)),""))-1,52)+1)</f>
        <v/>
      </c>
      <c r="H2" s="26">
        <f>IF(OR($B2="",$G2=""),"",MOD($G2+N(IFERROR(INDEX(Kulturen!$G$2:$G$81,MATCH($B2,Kulturen!$B$2:$B$81,0)),""))-1,52)+1)</f>
        <v/>
      </c>
      <c r="I2" s="26">
        <f>IF(OR($B2="",$H2=""),"",MOD($H2+N(IFERROR(INDEX(Kulturen!$H$2:$H$81,MATCH($B2,Kulturen!$B$2:$B$81,0)),""))-1,52)+1)</f>
        <v/>
      </c>
      <c r="J2" s="15">
        <f>IF($E2="","",IFERROR(INDEX(Beete!$C$2:$C$121,MATCH($E2,Beete!$B$2:$B$121,0)),""))</f>
        <v/>
      </c>
      <c r="K2" s="15">
        <f>IF($E2="","",IF(IFERROR(INDEX(Beete!$D$2:$D$121,MATCH($E2,Beete!$B$2:$B$121,0)),"")="",1.2,IFERROR(INDEX(Beete!$D$2:$D$121,MATCH($E2,Beete!$B$2:$B$121,0)),"")))</f>
        <v/>
      </c>
      <c r="L2" s="26">
        <f>IF($B2="","",IF(N(IFERROR(INDEX(Kulturen!$I$2:$I$81,MATCH($B2,Kulturen!$B$2:$B$81,0)),""))&gt;0,IFERROR(INDEX(Kulturen!$I$2:$I$81,MATCH($B2,Kulturen!$B$2:$B$81,0)),""),IF(N(IFERROR(INDEX(Kulturen!$J$2:$J$81,MATCH($B2,Kulturen!$B$2:$B$81,0)),""))&gt;0,MAX(1,ROUNDDOWN($K2*100/IFERROR(INDEX(Kulturen!$J$2:$J$81,MATCH($B2,Kulturen!$B$2:$B$81,0)),""),0)),"")))</f>
        <v/>
      </c>
      <c r="M2" s="26">
        <f>IF(OR($J2="",N(IFERROR(INDEX(Kulturen!$K$2:$K$81,MATCH($B2,Kulturen!$B$2:$B$81,0)),""))=0),"",MAX(1,ROUNDDOWN($J2*100/IFERROR(INDEX(Kulturen!$K$2:$K$81,MATCH($B2,Kulturen!$B$2:$B$81,0)),""),0)))</f>
        <v/>
      </c>
      <c r="N2" s="26">
        <f>IF(OR($L2="",$M2=""),"",$L2*$M2)</f>
        <v/>
      </c>
      <c r="O2" s="15">
        <f>IF(OR($N2="",N($J2)*N($K2)=0),"",ROUND($N2/(N($J2)*N($K2)),2))</f>
        <v/>
      </c>
      <c r="P2" s="27">
        <f>IF(OR($B2="",N(IFERROR(INDEX(Kulturen!$L$2:$L$81,MATCH($B2,Kulturen!$B$2:$B$81,0)),""))=0),"",IFERROR(INDEX(Kulturen!$L$2:$L$81,MATCH($B2,Kulturen!$B$2:$B$81,0)),""))</f>
        <v/>
      </c>
      <c r="Q2" s="28">
        <f>IF(OR($N2="",$P2=""),"",ROUND($N2*$P2,1))</f>
        <v/>
      </c>
      <c r="R2" s="10">
        <f>IF($B2="","",T(IFERROR(INDEX(Kulturen!$M$2:$M$81,MATCH($B2,Kulturen!$B$2:$B$81,0)),"")))</f>
        <v/>
      </c>
      <c r="S2" s="29" t="n">
        <v>6</v>
      </c>
      <c r="T2" s="14" t="n">
        <v>25</v>
      </c>
      <c r="U2" s="13" t="inlineStr">
        <is>
          <t>geplant</t>
        </is>
      </c>
      <c r="V2" s="13" t="inlineStr"/>
    </row>
    <row r="3">
      <c r="A3" s="10">
        <f>IF($B3="","",COUNTIF($B$2:$B3,$B3))</f>
        <v/>
      </c>
      <c r="B3" s="16" t="n"/>
      <c r="C3" s="10">
        <f>IF($B3="","",T(IFERROR(INDEX(Kulturen!$D$2:$D$81,MATCH($B3,Kulturen!$B$2:$B$81,0)),"")))</f>
        <v/>
      </c>
      <c r="D3" s="10">
        <f>IF($B3="","",T(IFERROR(INDEX(Kulturen!$E$2:$E$81,MATCH($B3,Kulturen!$B$2:$B$81,0)),"")))</f>
        <v/>
      </c>
      <c r="E3" s="16" t="n"/>
      <c r="F3" s="20" t="n"/>
      <c r="G3" s="26">
        <f>IF(OR($B3="",$F3=""),"",MOD($F3+N(IFERROR(INDEX(Kulturen!$F$2:$F$81,MATCH($B3,Kulturen!$B$2:$B$81,0)),""))-1,52)+1)</f>
        <v/>
      </c>
      <c r="H3" s="26">
        <f>IF(OR($B3="",$G3=""),"",MOD($G3+N(IFERROR(INDEX(Kulturen!$G$2:$G$81,MATCH($B3,Kulturen!$B$2:$B$81,0)),""))-1,52)+1)</f>
        <v/>
      </c>
      <c r="I3" s="26">
        <f>IF(OR($B3="",$H3=""),"",MOD($H3+N(IFERROR(INDEX(Kulturen!$H$2:$H$81,MATCH($B3,Kulturen!$B$2:$B$81,0)),""))-1,52)+1)</f>
        <v/>
      </c>
      <c r="J3" s="15">
        <f>IF($E3="","",IFERROR(INDEX(Beete!$C$2:$C$121,MATCH($E3,Beete!$B$2:$B$121,0)),""))</f>
        <v/>
      </c>
      <c r="K3" s="15">
        <f>IF($E3="","",IF(IFERROR(INDEX(Beete!$D$2:$D$121,MATCH($E3,Beete!$B$2:$B$121,0)),"")="",1.2,IFERROR(INDEX(Beete!$D$2:$D$121,MATCH($E3,Beete!$B$2:$B$121,0)),"")))</f>
        <v/>
      </c>
      <c r="L3" s="26">
        <f>IF($B3="","",IF(N(IFERROR(INDEX(Kulturen!$I$2:$I$81,MATCH($B3,Kulturen!$B$2:$B$81,0)),""))&gt;0,IFERROR(INDEX(Kulturen!$I$2:$I$81,MATCH($B3,Kulturen!$B$2:$B$81,0)),""),IF(N(IFERROR(INDEX(Kulturen!$J$2:$J$81,MATCH($B3,Kulturen!$B$2:$B$81,0)),""))&gt;0,MAX(1,ROUNDDOWN($K3*100/IFERROR(INDEX(Kulturen!$J$2:$J$81,MATCH($B3,Kulturen!$B$2:$B$81,0)),""),0)),"")))</f>
        <v/>
      </c>
      <c r="M3" s="26">
        <f>IF(OR($J3="",N(IFERROR(INDEX(Kulturen!$K$2:$K$81,MATCH($B3,Kulturen!$B$2:$B$81,0)),""))=0),"",MAX(1,ROUNDDOWN($J3*100/IFERROR(INDEX(Kulturen!$K$2:$K$81,MATCH($B3,Kulturen!$B$2:$B$81,0)),""),0)))</f>
        <v/>
      </c>
      <c r="N3" s="26">
        <f>IF(OR($L3="",$M3=""),"",$L3*$M3)</f>
        <v/>
      </c>
      <c r="O3" s="15">
        <f>IF(OR($N3="",N($J3)*N($K3)=0),"",ROUND($N3/(N($J3)*N($K3)),2))</f>
        <v/>
      </c>
      <c r="P3" s="27">
        <f>IF(OR($B3="",N(IFERROR(INDEX(Kulturen!$L$2:$L$81,MATCH($B3,Kulturen!$B$2:$B$81,0)),""))=0),"",IFERROR(INDEX(Kulturen!$L$2:$L$81,MATCH($B3,Kulturen!$B$2:$B$81,0)),""))</f>
        <v/>
      </c>
      <c r="Q3" s="28">
        <f>IF(OR($N3="",$P3=""),"",ROUND($N3*$P3,1))</f>
        <v/>
      </c>
      <c r="R3" s="10">
        <f>IF($B3="","",T(IFERROR(INDEX(Kulturen!$M$2:$M$81,MATCH($B3,Kulturen!$B$2:$B$81,0)),"")))</f>
        <v/>
      </c>
      <c r="S3" s="30" t="n"/>
      <c r="T3" s="17" t="n"/>
      <c r="U3" s="16" t="n"/>
      <c r="V3" s="16" t="n"/>
    </row>
    <row r="4">
      <c r="A4" s="10">
        <f>IF($B4="","",COUNTIF($B$2:$B4,$B4))</f>
        <v/>
      </c>
      <c r="B4" s="16" t="n"/>
      <c r="C4" s="10">
        <f>IF($B4="","",T(IFERROR(INDEX(Kulturen!$D$2:$D$81,MATCH($B4,Kulturen!$B$2:$B$81,0)),"")))</f>
        <v/>
      </c>
      <c r="D4" s="10">
        <f>IF($B4="","",T(IFERROR(INDEX(Kulturen!$E$2:$E$81,MATCH($B4,Kulturen!$B$2:$B$81,0)),"")))</f>
        <v/>
      </c>
      <c r="E4" s="16" t="n"/>
      <c r="F4" s="20" t="n"/>
      <c r="G4" s="26">
        <f>IF(OR($B4="",$F4=""),"",MOD($F4+N(IFERROR(INDEX(Kulturen!$F$2:$F$81,MATCH($B4,Kulturen!$B$2:$B$81,0)),""))-1,52)+1)</f>
        <v/>
      </c>
      <c r="H4" s="26">
        <f>IF(OR($B4="",$G4=""),"",MOD($G4+N(IFERROR(INDEX(Kulturen!$G$2:$G$81,MATCH($B4,Kulturen!$B$2:$B$81,0)),""))-1,52)+1)</f>
        <v/>
      </c>
      <c r="I4" s="26">
        <f>IF(OR($B4="",$H4=""),"",MOD($H4+N(IFERROR(INDEX(Kulturen!$H$2:$H$81,MATCH($B4,Kulturen!$B$2:$B$81,0)),""))-1,52)+1)</f>
        <v/>
      </c>
      <c r="J4" s="15">
        <f>IF($E4="","",IFERROR(INDEX(Beete!$C$2:$C$121,MATCH($E4,Beete!$B$2:$B$121,0)),""))</f>
        <v/>
      </c>
      <c r="K4" s="15">
        <f>IF($E4="","",IF(IFERROR(INDEX(Beete!$D$2:$D$121,MATCH($E4,Beete!$B$2:$B$121,0)),"")="",1.2,IFERROR(INDEX(Beete!$D$2:$D$121,MATCH($E4,Beete!$B$2:$B$121,0)),"")))</f>
        <v/>
      </c>
      <c r="L4" s="26">
        <f>IF($B4="","",IF(N(IFERROR(INDEX(Kulturen!$I$2:$I$81,MATCH($B4,Kulturen!$B$2:$B$81,0)),""))&gt;0,IFERROR(INDEX(Kulturen!$I$2:$I$81,MATCH($B4,Kulturen!$B$2:$B$81,0)),""),IF(N(IFERROR(INDEX(Kulturen!$J$2:$J$81,MATCH($B4,Kulturen!$B$2:$B$81,0)),""))&gt;0,MAX(1,ROUNDDOWN($K4*100/IFERROR(INDEX(Kulturen!$J$2:$J$81,MATCH($B4,Kulturen!$B$2:$B$81,0)),""),0)),"")))</f>
        <v/>
      </c>
      <c r="M4" s="26">
        <f>IF(OR($J4="",N(IFERROR(INDEX(Kulturen!$K$2:$K$81,MATCH($B4,Kulturen!$B$2:$B$81,0)),""))=0),"",MAX(1,ROUNDDOWN($J4*100/IFERROR(INDEX(Kulturen!$K$2:$K$81,MATCH($B4,Kulturen!$B$2:$B$81,0)),""),0)))</f>
        <v/>
      </c>
      <c r="N4" s="26">
        <f>IF(OR($L4="",$M4=""),"",$L4*$M4)</f>
        <v/>
      </c>
      <c r="O4" s="15">
        <f>IF(OR($N4="",N($J4)*N($K4)=0),"",ROUND($N4/(N($J4)*N($K4)),2))</f>
        <v/>
      </c>
      <c r="P4" s="27">
        <f>IF(OR($B4="",N(IFERROR(INDEX(Kulturen!$L$2:$L$81,MATCH($B4,Kulturen!$B$2:$B$81,0)),""))=0),"",IFERROR(INDEX(Kulturen!$L$2:$L$81,MATCH($B4,Kulturen!$B$2:$B$81,0)),""))</f>
        <v/>
      </c>
      <c r="Q4" s="28">
        <f>IF(OR($N4="",$P4=""),"",ROUND($N4*$P4,1))</f>
        <v/>
      </c>
      <c r="R4" s="10">
        <f>IF($B4="","",T(IFERROR(INDEX(Kulturen!$M$2:$M$81,MATCH($B4,Kulturen!$B$2:$B$81,0)),"")))</f>
        <v/>
      </c>
      <c r="S4" s="30" t="n"/>
      <c r="T4" s="17" t="n"/>
      <c r="U4" s="16" t="n"/>
      <c r="V4" s="16" t="n"/>
    </row>
    <row r="5">
      <c r="A5" s="10">
        <f>IF($B5="","",COUNTIF($B$2:$B5,$B5))</f>
        <v/>
      </c>
      <c r="B5" s="16" t="n"/>
      <c r="C5" s="10">
        <f>IF($B5="","",T(IFERROR(INDEX(Kulturen!$D$2:$D$81,MATCH($B5,Kulturen!$B$2:$B$81,0)),"")))</f>
        <v/>
      </c>
      <c r="D5" s="10">
        <f>IF($B5="","",T(IFERROR(INDEX(Kulturen!$E$2:$E$81,MATCH($B5,Kulturen!$B$2:$B$81,0)),"")))</f>
        <v/>
      </c>
      <c r="E5" s="16" t="n"/>
      <c r="F5" s="20" t="n"/>
      <c r="G5" s="26">
        <f>IF(OR($B5="",$F5=""),"",MOD($F5+N(IFERROR(INDEX(Kulturen!$F$2:$F$81,MATCH($B5,Kulturen!$B$2:$B$81,0)),""))-1,52)+1)</f>
        <v/>
      </c>
      <c r="H5" s="26">
        <f>IF(OR($B5="",$G5=""),"",MOD($G5+N(IFERROR(INDEX(Kulturen!$G$2:$G$81,MATCH($B5,Kulturen!$B$2:$B$81,0)),""))-1,52)+1)</f>
        <v/>
      </c>
      <c r="I5" s="26">
        <f>IF(OR($B5="",$H5=""),"",MOD($H5+N(IFERROR(INDEX(Kulturen!$H$2:$H$81,MATCH($B5,Kulturen!$B$2:$B$81,0)),""))-1,52)+1)</f>
        <v/>
      </c>
      <c r="J5" s="15">
        <f>IF($E5="","",IFERROR(INDEX(Beete!$C$2:$C$121,MATCH($E5,Beete!$B$2:$B$121,0)),""))</f>
        <v/>
      </c>
      <c r="K5" s="15">
        <f>IF($E5="","",IF(IFERROR(INDEX(Beete!$D$2:$D$121,MATCH($E5,Beete!$B$2:$B$121,0)),"")="",1.2,IFERROR(INDEX(Beete!$D$2:$D$121,MATCH($E5,Beete!$B$2:$B$121,0)),"")))</f>
        <v/>
      </c>
      <c r="L5" s="26">
        <f>IF($B5="","",IF(N(IFERROR(INDEX(Kulturen!$I$2:$I$81,MATCH($B5,Kulturen!$B$2:$B$81,0)),""))&gt;0,IFERROR(INDEX(Kulturen!$I$2:$I$81,MATCH($B5,Kulturen!$B$2:$B$81,0)),""),IF(N(IFERROR(INDEX(Kulturen!$J$2:$J$81,MATCH($B5,Kulturen!$B$2:$B$81,0)),""))&gt;0,MAX(1,ROUNDDOWN($K5*100/IFERROR(INDEX(Kulturen!$J$2:$J$81,MATCH($B5,Kulturen!$B$2:$B$81,0)),""),0)),"")))</f>
        <v/>
      </c>
      <c r="M5" s="26">
        <f>IF(OR($J5="",N(IFERROR(INDEX(Kulturen!$K$2:$K$81,MATCH($B5,Kulturen!$B$2:$B$81,0)),""))=0),"",MAX(1,ROUNDDOWN($J5*100/IFERROR(INDEX(Kulturen!$K$2:$K$81,MATCH($B5,Kulturen!$B$2:$B$81,0)),""),0)))</f>
        <v/>
      </c>
      <c r="N5" s="26">
        <f>IF(OR($L5="",$M5=""),"",$L5*$M5)</f>
        <v/>
      </c>
      <c r="O5" s="15">
        <f>IF(OR($N5="",N($J5)*N($K5)=0),"",ROUND($N5/(N($J5)*N($K5)),2))</f>
        <v/>
      </c>
      <c r="P5" s="27">
        <f>IF(OR($B5="",N(IFERROR(INDEX(Kulturen!$L$2:$L$81,MATCH($B5,Kulturen!$B$2:$B$81,0)),""))=0),"",IFERROR(INDEX(Kulturen!$L$2:$L$81,MATCH($B5,Kulturen!$B$2:$B$81,0)),""))</f>
        <v/>
      </c>
      <c r="Q5" s="28">
        <f>IF(OR($N5="",$P5=""),"",ROUND($N5*$P5,1))</f>
        <v/>
      </c>
      <c r="R5" s="10">
        <f>IF($B5="","",T(IFERROR(INDEX(Kulturen!$M$2:$M$81,MATCH($B5,Kulturen!$B$2:$B$81,0)),"")))</f>
        <v/>
      </c>
      <c r="S5" s="30" t="n"/>
      <c r="T5" s="17" t="n"/>
      <c r="U5" s="16" t="n"/>
      <c r="V5" s="16" t="n"/>
    </row>
    <row r="6">
      <c r="A6" s="10">
        <f>IF($B6="","",COUNTIF($B$2:$B6,$B6))</f>
        <v/>
      </c>
      <c r="B6" s="16" t="n"/>
      <c r="C6" s="10">
        <f>IF($B6="","",T(IFERROR(INDEX(Kulturen!$D$2:$D$81,MATCH($B6,Kulturen!$B$2:$B$81,0)),"")))</f>
        <v/>
      </c>
      <c r="D6" s="10">
        <f>IF($B6="","",T(IFERROR(INDEX(Kulturen!$E$2:$E$81,MATCH($B6,Kulturen!$B$2:$B$81,0)),"")))</f>
        <v/>
      </c>
      <c r="E6" s="16" t="n"/>
      <c r="F6" s="20" t="n"/>
      <c r="G6" s="26">
        <f>IF(OR($B6="",$F6=""),"",MOD($F6+N(IFERROR(INDEX(Kulturen!$F$2:$F$81,MATCH($B6,Kulturen!$B$2:$B$81,0)),""))-1,52)+1)</f>
        <v/>
      </c>
      <c r="H6" s="26">
        <f>IF(OR($B6="",$G6=""),"",MOD($G6+N(IFERROR(INDEX(Kulturen!$G$2:$G$81,MATCH($B6,Kulturen!$B$2:$B$81,0)),""))-1,52)+1)</f>
        <v/>
      </c>
      <c r="I6" s="26">
        <f>IF(OR($B6="",$H6=""),"",MOD($H6+N(IFERROR(INDEX(Kulturen!$H$2:$H$81,MATCH($B6,Kulturen!$B$2:$B$81,0)),""))-1,52)+1)</f>
        <v/>
      </c>
      <c r="J6" s="15">
        <f>IF($E6="","",IFERROR(INDEX(Beete!$C$2:$C$121,MATCH($E6,Beete!$B$2:$B$121,0)),""))</f>
        <v/>
      </c>
      <c r="K6" s="15">
        <f>IF($E6="","",IF(IFERROR(INDEX(Beete!$D$2:$D$121,MATCH($E6,Beete!$B$2:$B$121,0)),"")="",1.2,IFERROR(INDEX(Beete!$D$2:$D$121,MATCH($E6,Beete!$B$2:$B$121,0)),"")))</f>
        <v/>
      </c>
      <c r="L6" s="26">
        <f>IF($B6="","",IF(N(IFERROR(INDEX(Kulturen!$I$2:$I$81,MATCH($B6,Kulturen!$B$2:$B$81,0)),""))&gt;0,IFERROR(INDEX(Kulturen!$I$2:$I$81,MATCH($B6,Kulturen!$B$2:$B$81,0)),""),IF(N(IFERROR(INDEX(Kulturen!$J$2:$J$81,MATCH($B6,Kulturen!$B$2:$B$81,0)),""))&gt;0,MAX(1,ROUNDDOWN($K6*100/IFERROR(INDEX(Kulturen!$J$2:$J$81,MATCH($B6,Kulturen!$B$2:$B$81,0)),""),0)),"")))</f>
        <v/>
      </c>
      <c r="M6" s="26">
        <f>IF(OR($J6="",N(IFERROR(INDEX(Kulturen!$K$2:$K$81,MATCH($B6,Kulturen!$B$2:$B$81,0)),""))=0),"",MAX(1,ROUNDDOWN($J6*100/IFERROR(INDEX(Kulturen!$K$2:$K$81,MATCH($B6,Kulturen!$B$2:$B$81,0)),""),0)))</f>
        <v/>
      </c>
      <c r="N6" s="26">
        <f>IF(OR($L6="",$M6=""),"",$L6*$M6)</f>
        <v/>
      </c>
      <c r="O6" s="15">
        <f>IF(OR($N6="",N($J6)*N($K6)=0),"",ROUND($N6/(N($J6)*N($K6)),2))</f>
        <v/>
      </c>
      <c r="P6" s="27">
        <f>IF(OR($B6="",N(IFERROR(INDEX(Kulturen!$L$2:$L$81,MATCH($B6,Kulturen!$B$2:$B$81,0)),""))=0),"",IFERROR(INDEX(Kulturen!$L$2:$L$81,MATCH($B6,Kulturen!$B$2:$B$81,0)),""))</f>
        <v/>
      </c>
      <c r="Q6" s="28">
        <f>IF(OR($N6="",$P6=""),"",ROUND($N6*$P6,1))</f>
        <v/>
      </c>
      <c r="R6" s="10">
        <f>IF($B6="","",T(IFERROR(INDEX(Kulturen!$M$2:$M$81,MATCH($B6,Kulturen!$B$2:$B$81,0)),"")))</f>
        <v/>
      </c>
      <c r="S6" s="30" t="n"/>
      <c r="T6" s="17" t="n"/>
      <c r="U6" s="16" t="n"/>
      <c r="V6" s="16" t="n"/>
    </row>
    <row r="7">
      <c r="A7" s="10">
        <f>IF($B7="","",COUNTIF($B$2:$B7,$B7))</f>
        <v/>
      </c>
      <c r="B7" s="16" t="n"/>
      <c r="C7" s="10">
        <f>IF($B7="","",T(IFERROR(INDEX(Kulturen!$D$2:$D$81,MATCH($B7,Kulturen!$B$2:$B$81,0)),"")))</f>
        <v/>
      </c>
      <c r="D7" s="10">
        <f>IF($B7="","",T(IFERROR(INDEX(Kulturen!$E$2:$E$81,MATCH($B7,Kulturen!$B$2:$B$81,0)),"")))</f>
        <v/>
      </c>
      <c r="E7" s="16" t="n"/>
      <c r="F7" s="20" t="n"/>
      <c r="G7" s="26">
        <f>IF(OR($B7="",$F7=""),"",MOD($F7+N(IFERROR(INDEX(Kulturen!$F$2:$F$81,MATCH($B7,Kulturen!$B$2:$B$81,0)),""))-1,52)+1)</f>
        <v/>
      </c>
      <c r="H7" s="26">
        <f>IF(OR($B7="",$G7=""),"",MOD($G7+N(IFERROR(INDEX(Kulturen!$G$2:$G$81,MATCH($B7,Kulturen!$B$2:$B$81,0)),""))-1,52)+1)</f>
        <v/>
      </c>
      <c r="I7" s="26">
        <f>IF(OR($B7="",$H7=""),"",MOD($H7+N(IFERROR(INDEX(Kulturen!$H$2:$H$81,MATCH($B7,Kulturen!$B$2:$B$81,0)),""))-1,52)+1)</f>
        <v/>
      </c>
      <c r="J7" s="15">
        <f>IF($E7="","",IFERROR(INDEX(Beete!$C$2:$C$121,MATCH($E7,Beete!$B$2:$B$121,0)),""))</f>
        <v/>
      </c>
      <c r="K7" s="15">
        <f>IF($E7="","",IF(IFERROR(INDEX(Beete!$D$2:$D$121,MATCH($E7,Beete!$B$2:$B$121,0)),"")="",1.2,IFERROR(INDEX(Beete!$D$2:$D$121,MATCH($E7,Beete!$B$2:$B$121,0)),"")))</f>
        <v/>
      </c>
      <c r="L7" s="26">
        <f>IF($B7="","",IF(N(IFERROR(INDEX(Kulturen!$I$2:$I$81,MATCH($B7,Kulturen!$B$2:$B$81,0)),""))&gt;0,IFERROR(INDEX(Kulturen!$I$2:$I$81,MATCH($B7,Kulturen!$B$2:$B$81,0)),""),IF(N(IFERROR(INDEX(Kulturen!$J$2:$J$81,MATCH($B7,Kulturen!$B$2:$B$81,0)),""))&gt;0,MAX(1,ROUNDDOWN($K7*100/IFERROR(INDEX(Kulturen!$J$2:$J$81,MATCH($B7,Kulturen!$B$2:$B$81,0)),""),0)),"")))</f>
        <v/>
      </c>
      <c r="M7" s="26">
        <f>IF(OR($J7="",N(IFERROR(INDEX(Kulturen!$K$2:$K$81,MATCH($B7,Kulturen!$B$2:$B$81,0)),""))=0),"",MAX(1,ROUNDDOWN($J7*100/IFERROR(INDEX(Kulturen!$K$2:$K$81,MATCH($B7,Kulturen!$B$2:$B$81,0)),""),0)))</f>
        <v/>
      </c>
      <c r="N7" s="26">
        <f>IF(OR($L7="",$M7=""),"",$L7*$M7)</f>
        <v/>
      </c>
      <c r="O7" s="15">
        <f>IF(OR($N7="",N($J7)*N($K7)=0),"",ROUND($N7/(N($J7)*N($K7)),2))</f>
        <v/>
      </c>
      <c r="P7" s="27">
        <f>IF(OR($B7="",N(IFERROR(INDEX(Kulturen!$L$2:$L$81,MATCH($B7,Kulturen!$B$2:$B$81,0)),""))=0),"",IFERROR(INDEX(Kulturen!$L$2:$L$81,MATCH($B7,Kulturen!$B$2:$B$81,0)),""))</f>
        <v/>
      </c>
      <c r="Q7" s="28">
        <f>IF(OR($N7="",$P7=""),"",ROUND($N7*$P7,1))</f>
        <v/>
      </c>
      <c r="R7" s="10">
        <f>IF($B7="","",T(IFERROR(INDEX(Kulturen!$M$2:$M$81,MATCH($B7,Kulturen!$B$2:$B$81,0)),"")))</f>
        <v/>
      </c>
      <c r="S7" s="30" t="n"/>
      <c r="T7" s="17" t="n"/>
      <c r="U7" s="16" t="n"/>
      <c r="V7" s="16" t="n"/>
    </row>
    <row r="8">
      <c r="A8" s="10">
        <f>IF($B8="","",COUNTIF($B$2:$B8,$B8))</f>
        <v/>
      </c>
      <c r="B8" s="16" t="n"/>
      <c r="C8" s="10">
        <f>IF($B8="","",T(IFERROR(INDEX(Kulturen!$D$2:$D$81,MATCH($B8,Kulturen!$B$2:$B$81,0)),"")))</f>
        <v/>
      </c>
      <c r="D8" s="10">
        <f>IF($B8="","",T(IFERROR(INDEX(Kulturen!$E$2:$E$81,MATCH($B8,Kulturen!$B$2:$B$81,0)),"")))</f>
        <v/>
      </c>
      <c r="E8" s="16" t="n"/>
      <c r="F8" s="20" t="n"/>
      <c r="G8" s="26">
        <f>IF(OR($B8="",$F8=""),"",MOD($F8+N(IFERROR(INDEX(Kulturen!$F$2:$F$81,MATCH($B8,Kulturen!$B$2:$B$81,0)),""))-1,52)+1)</f>
        <v/>
      </c>
      <c r="H8" s="26">
        <f>IF(OR($B8="",$G8=""),"",MOD($G8+N(IFERROR(INDEX(Kulturen!$G$2:$G$81,MATCH($B8,Kulturen!$B$2:$B$81,0)),""))-1,52)+1)</f>
        <v/>
      </c>
      <c r="I8" s="26">
        <f>IF(OR($B8="",$H8=""),"",MOD($H8+N(IFERROR(INDEX(Kulturen!$H$2:$H$81,MATCH($B8,Kulturen!$B$2:$B$81,0)),""))-1,52)+1)</f>
        <v/>
      </c>
      <c r="J8" s="15">
        <f>IF($E8="","",IFERROR(INDEX(Beete!$C$2:$C$121,MATCH($E8,Beete!$B$2:$B$121,0)),""))</f>
        <v/>
      </c>
      <c r="K8" s="15">
        <f>IF($E8="","",IF(IFERROR(INDEX(Beete!$D$2:$D$121,MATCH($E8,Beete!$B$2:$B$121,0)),"")="",1.2,IFERROR(INDEX(Beete!$D$2:$D$121,MATCH($E8,Beete!$B$2:$B$121,0)),"")))</f>
        <v/>
      </c>
      <c r="L8" s="26">
        <f>IF($B8="","",IF(N(IFERROR(INDEX(Kulturen!$I$2:$I$81,MATCH($B8,Kulturen!$B$2:$B$81,0)),""))&gt;0,IFERROR(INDEX(Kulturen!$I$2:$I$81,MATCH($B8,Kulturen!$B$2:$B$81,0)),""),IF(N(IFERROR(INDEX(Kulturen!$J$2:$J$81,MATCH($B8,Kulturen!$B$2:$B$81,0)),""))&gt;0,MAX(1,ROUNDDOWN($K8*100/IFERROR(INDEX(Kulturen!$J$2:$J$81,MATCH($B8,Kulturen!$B$2:$B$81,0)),""),0)),"")))</f>
        <v/>
      </c>
      <c r="M8" s="26">
        <f>IF(OR($J8="",N(IFERROR(INDEX(Kulturen!$K$2:$K$81,MATCH($B8,Kulturen!$B$2:$B$81,0)),""))=0),"",MAX(1,ROUNDDOWN($J8*100/IFERROR(INDEX(Kulturen!$K$2:$K$81,MATCH($B8,Kulturen!$B$2:$B$81,0)),""),0)))</f>
        <v/>
      </c>
      <c r="N8" s="26">
        <f>IF(OR($L8="",$M8=""),"",$L8*$M8)</f>
        <v/>
      </c>
      <c r="O8" s="15">
        <f>IF(OR($N8="",N($J8)*N($K8)=0),"",ROUND($N8/(N($J8)*N($K8)),2))</f>
        <v/>
      </c>
      <c r="P8" s="27">
        <f>IF(OR($B8="",N(IFERROR(INDEX(Kulturen!$L$2:$L$81,MATCH($B8,Kulturen!$B$2:$B$81,0)),""))=0),"",IFERROR(INDEX(Kulturen!$L$2:$L$81,MATCH($B8,Kulturen!$B$2:$B$81,0)),""))</f>
        <v/>
      </c>
      <c r="Q8" s="28">
        <f>IF(OR($N8="",$P8=""),"",ROUND($N8*$P8,1))</f>
        <v/>
      </c>
      <c r="R8" s="10">
        <f>IF($B8="","",T(IFERROR(INDEX(Kulturen!$M$2:$M$81,MATCH($B8,Kulturen!$B$2:$B$81,0)),"")))</f>
        <v/>
      </c>
      <c r="S8" s="30" t="n"/>
      <c r="T8" s="17" t="n"/>
      <c r="U8" s="16" t="n"/>
      <c r="V8" s="16" t="n"/>
    </row>
    <row r="9">
      <c r="A9" s="10">
        <f>IF($B9="","",COUNTIF($B$2:$B9,$B9))</f>
        <v/>
      </c>
      <c r="B9" s="16" t="n"/>
      <c r="C9" s="10">
        <f>IF($B9="","",T(IFERROR(INDEX(Kulturen!$D$2:$D$81,MATCH($B9,Kulturen!$B$2:$B$81,0)),"")))</f>
        <v/>
      </c>
      <c r="D9" s="10">
        <f>IF($B9="","",T(IFERROR(INDEX(Kulturen!$E$2:$E$81,MATCH($B9,Kulturen!$B$2:$B$81,0)),"")))</f>
        <v/>
      </c>
      <c r="E9" s="16" t="n"/>
      <c r="F9" s="20" t="n"/>
      <c r="G9" s="26">
        <f>IF(OR($B9="",$F9=""),"",MOD($F9+N(IFERROR(INDEX(Kulturen!$F$2:$F$81,MATCH($B9,Kulturen!$B$2:$B$81,0)),""))-1,52)+1)</f>
        <v/>
      </c>
      <c r="H9" s="26">
        <f>IF(OR($B9="",$G9=""),"",MOD($G9+N(IFERROR(INDEX(Kulturen!$G$2:$G$81,MATCH($B9,Kulturen!$B$2:$B$81,0)),""))-1,52)+1)</f>
        <v/>
      </c>
      <c r="I9" s="26">
        <f>IF(OR($B9="",$H9=""),"",MOD($H9+N(IFERROR(INDEX(Kulturen!$H$2:$H$81,MATCH($B9,Kulturen!$B$2:$B$81,0)),""))-1,52)+1)</f>
        <v/>
      </c>
      <c r="J9" s="15">
        <f>IF($E9="","",IFERROR(INDEX(Beete!$C$2:$C$121,MATCH($E9,Beete!$B$2:$B$121,0)),""))</f>
        <v/>
      </c>
      <c r="K9" s="15">
        <f>IF($E9="","",IF(IFERROR(INDEX(Beete!$D$2:$D$121,MATCH($E9,Beete!$B$2:$B$121,0)),"")="",1.2,IFERROR(INDEX(Beete!$D$2:$D$121,MATCH($E9,Beete!$B$2:$B$121,0)),"")))</f>
        <v/>
      </c>
      <c r="L9" s="26">
        <f>IF($B9="","",IF(N(IFERROR(INDEX(Kulturen!$I$2:$I$81,MATCH($B9,Kulturen!$B$2:$B$81,0)),""))&gt;0,IFERROR(INDEX(Kulturen!$I$2:$I$81,MATCH($B9,Kulturen!$B$2:$B$81,0)),""),IF(N(IFERROR(INDEX(Kulturen!$J$2:$J$81,MATCH($B9,Kulturen!$B$2:$B$81,0)),""))&gt;0,MAX(1,ROUNDDOWN($K9*100/IFERROR(INDEX(Kulturen!$J$2:$J$81,MATCH($B9,Kulturen!$B$2:$B$81,0)),""),0)),"")))</f>
        <v/>
      </c>
      <c r="M9" s="26">
        <f>IF(OR($J9="",N(IFERROR(INDEX(Kulturen!$K$2:$K$81,MATCH($B9,Kulturen!$B$2:$B$81,0)),""))=0),"",MAX(1,ROUNDDOWN($J9*100/IFERROR(INDEX(Kulturen!$K$2:$K$81,MATCH($B9,Kulturen!$B$2:$B$81,0)),""),0)))</f>
        <v/>
      </c>
      <c r="N9" s="26">
        <f>IF(OR($L9="",$M9=""),"",$L9*$M9)</f>
        <v/>
      </c>
      <c r="O9" s="15">
        <f>IF(OR($N9="",N($J9)*N($K9)=0),"",ROUND($N9/(N($J9)*N($K9)),2))</f>
        <v/>
      </c>
      <c r="P9" s="27">
        <f>IF(OR($B9="",N(IFERROR(INDEX(Kulturen!$L$2:$L$81,MATCH($B9,Kulturen!$B$2:$B$81,0)),""))=0),"",IFERROR(INDEX(Kulturen!$L$2:$L$81,MATCH($B9,Kulturen!$B$2:$B$81,0)),""))</f>
        <v/>
      </c>
      <c r="Q9" s="28">
        <f>IF(OR($N9="",$P9=""),"",ROUND($N9*$P9,1))</f>
        <v/>
      </c>
      <c r="R9" s="10">
        <f>IF($B9="","",T(IFERROR(INDEX(Kulturen!$M$2:$M$81,MATCH($B9,Kulturen!$B$2:$B$81,0)),"")))</f>
        <v/>
      </c>
      <c r="S9" s="30" t="n"/>
      <c r="T9" s="17" t="n"/>
      <c r="U9" s="16" t="n"/>
      <c r="V9" s="16" t="n"/>
    </row>
    <row r="10">
      <c r="A10" s="10">
        <f>IF($B10="","",COUNTIF($B$2:$B10,$B10))</f>
        <v/>
      </c>
      <c r="B10" s="16" t="n"/>
      <c r="C10" s="10">
        <f>IF($B10="","",T(IFERROR(INDEX(Kulturen!$D$2:$D$81,MATCH($B10,Kulturen!$B$2:$B$81,0)),"")))</f>
        <v/>
      </c>
      <c r="D10" s="10">
        <f>IF($B10="","",T(IFERROR(INDEX(Kulturen!$E$2:$E$81,MATCH($B10,Kulturen!$B$2:$B$81,0)),"")))</f>
        <v/>
      </c>
      <c r="E10" s="16" t="n"/>
      <c r="F10" s="20" t="n"/>
      <c r="G10" s="26">
        <f>IF(OR($B10="",$F10=""),"",MOD($F10+N(IFERROR(INDEX(Kulturen!$F$2:$F$81,MATCH($B10,Kulturen!$B$2:$B$81,0)),""))-1,52)+1)</f>
        <v/>
      </c>
      <c r="H10" s="26">
        <f>IF(OR($B10="",$G10=""),"",MOD($G10+N(IFERROR(INDEX(Kulturen!$G$2:$G$81,MATCH($B10,Kulturen!$B$2:$B$81,0)),""))-1,52)+1)</f>
        <v/>
      </c>
      <c r="I10" s="26">
        <f>IF(OR($B10="",$H10=""),"",MOD($H10+N(IFERROR(INDEX(Kulturen!$H$2:$H$81,MATCH($B10,Kulturen!$B$2:$B$81,0)),""))-1,52)+1)</f>
        <v/>
      </c>
      <c r="J10" s="15">
        <f>IF($E10="","",IFERROR(INDEX(Beete!$C$2:$C$121,MATCH($E10,Beete!$B$2:$B$121,0)),""))</f>
        <v/>
      </c>
      <c r="K10" s="15">
        <f>IF($E10="","",IF(IFERROR(INDEX(Beete!$D$2:$D$121,MATCH($E10,Beete!$B$2:$B$121,0)),"")="",1.2,IFERROR(INDEX(Beete!$D$2:$D$121,MATCH($E10,Beete!$B$2:$B$121,0)),"")))</f>
        <v/>
      </c>
      <c r="L10" s="26">
        <f>IF($B10="","",IF(N(IFERROR(INDEX(Kulturen!$I$2:$I$81,MATCH($B10,Kulturen!$B$2:$B$81,0)),""))&gt;0,IFERROR(INDEX(Kulturen!$I$2:$I$81,MATCH($B10,Kulturen!$B$2:$B$81,0)),""),IF(N(IFERROR(INDEX(Kulturen!$J$2:$J$81,MATCH($B10,Kulturen!$B$2:$B$81,0)),""))&gt;0,MAX(1,ROUNDDOWN($K10*100/IFERROR(INDEX(Kulturen!$J$2:$J$81,MATCH($B10,Kulturen!$B$2:$B$81,0)),""),0)),"")))</f>
        <v/>
      </c>
      <c r="M10" s="26">
        <f>IF(OR($J10="",N(IFERROR(INDEX(Kulturen!$K$2:$K$81,MATCH($B10,Kulturen!$B$2:$B$81,0)),""))=0),"",MAX(1,ROUNDDOWN($J10*100/IFERROR(INDEX(Kulturen!$K$2:$K$81,MATCH($B10,Kulturen!$B$2:$B$81,0)),""),0)))</f>
        <v/>
      </c>
      <c r="N10" s="26">
        <f>IF(OR($L10="",$M10=""),"",$L10*$M10)</f>
        <v/>
      </c>
      <c r="O10" s="15">
        <f>IF(OR($N10="",N($J10)*N($K10)=0),"",ROUND($N10/(N($J10)*N($K10)),2))</f>
        <v/>
      </c>
      <c r="P10" s="27">
        <f>IF(OR($B10="",N(IFERROR(INDEX(Kulturen!$L$2:$L$81,MATCH($B10,Kulturen!$B$2:$B$81,0)),""))=0),"",IFERROR(INDEX(Kulturen!$L$2:$L$81,MATCH($B10,Kulturen!$B$2:$B$81,0)),""))</f>
        <v/>
      </c>
      <c r="Q10" s="28">
        <f>IF(OR($N10="",$P10=""),"",ROUND($N10*$P10,1))</f>
        <v/>
      </c>
      <c r="R10" s="10">
        <f>IF($B10="","",T(IFERROR(INDEX(Kulturen!$M$2:$M$81,MATCH($B10,Kulturen!$B$2:$B$81,0)),"")))</f>
        <v/>
      </c>
      <c r="S10" s="30" t="n"/>
      <c r="T10" s="17" t="n"/>
      <c r="U10" s="16" t="n"/>
      <c r="V10" s="16" t="n"/>
    </row>
    <row r="11">
      <c r="A11" s="10">
        <f>IF($B11="","",COUNTIF($B$2:$B11,$B11))</f>
        <v/>
      </c>
      <c r="B11" s="16" t="n"/>
      <c r="C11" s="10">
        <f>IF($B11="","",T(IFERROR(INDEX(Kulturen!$D$2:$D$81,MATCH($B11,Kulturen!$B$2:$B$81,0)),"")))</f>
        <v/>
      </c>
      <c r="D11" s="10">
        <f>IF($B11="","",T(IFERROR(INDEX(Kulturen!$E$2:$E$81,MATCH($B11,Kulturen!$B$2:$B$81,0)),"")))</f>
        <v/>
      </c>
      <c r="E11" s="16" t="n"/>
      <c r="F11" s="20" t="n"/>
      <c r="G11" s="26">
        <f>IF(OR($B11="",$F11=""),"",MOD($F11+N(IFERROR(INDEX(Kulturen!$F$2:$F$81,MATCH($B11,Kulturen!$B$2:$B$81,0)),""))-1,52)+1)</f>
        <v/>
      </c>
      <c r="H11" s="26">
        <f>IF(OR($B11="",$G11=""),"",MOD($G11+N(IFERROR(INDEX(Kulturen!$G$2:$G$81,MATCH($B11,Kulturen!$B$2:$B$81,0)),""))-1,52)+1)</f>
        <v/>
      </c>
      <c r="I11" s="26">
        <f>IF(OR($B11="",$H11=""),"",MOD($H11+N(IFERROR(INDEX(Kulturen!$H$2:$H$81,MATCH($B11,Kulturen!$B$2:$B$81,0)),""))-1,52)+1)</f>
        <v/>
      </c>
      <c r="J11" s="15">
        <f>IF($E11="","",IFERROR(INDEX(Beete!$C$2:$C$121,MATCH($E11,Beete!$B$2:$B$121,0)),""))</f>
        <v/>
      </c>
      <c r="K11" s="15">
        <f>IF($E11="","",IF(IFERROR(INDEX(Beete!$D$2:$D$121,MATCH($E11,Beete!$B$2:$B$121,0)),"")="",1.2,IFERROR(INDEX(Beete!$D$2:$D$121,MATCH($E11,Beete!$B$2:$B$121,0)),"")))</f>
        <v/>
      </c>
      <c r="L11" s="26">
        <f>IF($B11="","",IF(N(IFERROR(INDEX(Kulturen!$I$2:$I$81,MATCH($B11,Kulturen!$B$2:$B$81,0)),""))&gt;0,IFERROR(INDEX(Kulturen!$I$2:$I$81,MATCH($B11,Kulturen!$B$2:$B$81,0)),""),IF(N(IFERROR(INDEX(Kulturen!$J$2:$J$81,MATCH($B11,Kulturen!$B$2:$B$81,0)),""))&gt;0,MAX(1,ROUNDDOWN($K11*100/IFERROR(INDEX(Kulturen!$J$2:$J$81,MATCH($B11,Kulturen!$B$2:$B$81,0)),""),0)),"")))</f>
        <v/>
      </c>
      <c r="M11" s="26">
        <f>IF(OR($J11="",N(IFERROR(INDEX(Kulturen!$K$2:$K$81,MATCH($B11,Kulturen!$B$2:$B$81,0)),""))=0),"",MAX(1,ROUNDDOWN($J11*100/IFERROR(INDEX(Kulturen!$K$2:$K$81,MATCH($B11,Kulturen!$B$2:$B$81,0)),""),0)))</f>
        <v/>
      </c>
      <c r="N11" s="26">
        <f>IF(OR($L11="",$M11=""),"",$L11*$M11)</f>
        <v/>
      </c>
      <c r="O11" s="15">
        <f>IF(OR($N11="",N($J11)*N($K11)=0),"",ROUND($N11/(N($J11)*N($K11)),2))</f>
        <v/>
      </c>
      <c r="P11" s="27">
        <f>IF(OR($B11="",N(IFERROR(INDEX(Kulturen!$L$2:$L$81,MATCH($B11,Kulturen!$B$2:$B$81,0)),""))=0),"",IFERROR(INDEX(Kulturen!$L$2:$L$81,MATCH($B11,Kulturen!$B$2:$B$81,0)),""))</f>
        <v/>
      </c>
      <c r="Q11" s="28">
        <f>IF(OR($N11="",$P11=""),"",ROUND($N11*$P11,1))</f>
        <v/>
      </c>
      <c r="R11" s="10">
        <f>IF($B11="","",T(IFERROR(INDEX(Kulturen!$M$2:$M$81,MATCH($B11,Kulturen!$B$2:$B$81,0)),"")))</f>
        <v/>
      </c>
      <c r="S11" s="30" t="n"/>
      <c r="T11" s="17" t="n"/>
      <c r="U11" s="16" t="n"/>
      <c r="V11" s="16" t="n"/>
    </row>
    <row r="12">
      <c r="A12" s="10">
        <f>IF($B12="","",COUNTIF($B$2:$B12,$B12))</f>
        <v/>
      </c>
      <c r="B12" s="16" t="n"/>
      <c r="C12" s="10">
        <f>IF($B12="","",T(IFERROR(INDEX(Kulturen!$D$2:$D$81,MATCH($B12,Kulturen!$B$2:$B$81,0)),"")))</f>
        <v/>
      </c>
      <c r="D12" s="10">
        <f>IF($B12="","",T(IFERROR(INDEX(Kulturen!$E$2:$E$81,MATCH($B12,Kulturen!$B$2:$B$81,0)),"")))</f>
        <v/>
      </c>
      <c r="E12" s="16" t="n"/>
      <c r="F12" s="20" t="n"/>
      <c r="G12" s="26">
        <f>IF(OR($B12="",$F12=""),"",MOD($F12+N(IFERROR(INDEX(Kulturen!$F$2:$F$81,MATCH($B12,Kulturen!$B$2:$B$81,0)),""))-1,52)+1)</f>
        <v/>
      </c>
      <c r="H12" s="26">
        <f>IF(OR($B12="",$G12=""),"",MOD($G12+N(IFERROR(INDEX(Kulturen!$G$2:$G$81,MATCH($B12,Kulturen!$B$2:$B$81,0)),""))-1,52)+1)</f>
        <v/>
      </c>
      <c r="I12" s="26">
        <f>IF(OR($B12="",$H12=""),"",MOD($H12+N(IFERROR(INDEX(Kulturen!$H$2:$H$81,MATCH($B12,Kulturen!$B$2:$B$81,0)),""))-1,52)+1)</f>
        <v/>
      </c>
      <c r="J12" s="15">
        <f>IF($E12="","",IFERROR(INDEX(Beete!$C$2:$C$121,MATCH($E12,Beete!$B$2:$B$121,0)),""))</f>
        <v/>
      </c>
      <c r="K12" s="15">
        <f>IF($E12="","",IF(IFERROR(INDEX(Beete!$D$2:$D$121,MATCH($E12,Beete!$B$2:$B$121,0)),"")="",1.2,IFERROR(INDEX(Beete!$D$2:$D$121,MATCH($E12,Beete!$B$2:$B$121,0)),"")))</f>
        <v/>
      </c>
      <c r="L12" s="26">
        <f>IF($B12="","",IF(N(IFERROR(INDEX(Kulturen!$I$2:$I$81,MATCH($B12,Kulturen!$B$2:$B$81,0)),""))&gt;0,IFERROR(INDEX(Kulturen!$I$2:$I$81,MATCH($B12,Kulturen!$B$2:$B$81,0)),""),IF(N(IFERROR(INDEX(Kulturen!$J$2:$J$81,MATCH($B12,Kulturen!$B$2:$B$81,0)),""))&gt;0,MAX(1,ROUNDDOWN($K12*100/IFERROR(INDEX(Kulturen!$J$2:$J$81,MATCH($B12,Kulturen!$B$2:$B$81,0)),""),0)),"")))</f>
        <v/>
      </c>
      <c r="M12" s="26">
        <f>IF(OR($J12="",N(IFERROR(INDEX(Kulturen!$K$2:$K$81,MATCH($B12,Kulturen!$B$2:$B$81,0)),""))=0),"",MAX(1,ROUNDDOWN($J12*100/IFERROR(INDEX(Kulturen!$K$2:$K$81,MATCH($B12,Kulturen!$B$2:$B$81,0)),""),0)))</f>
        <v/>
      </c>
      <c r="N12" s="26">
        <f>IF(OR($L12="",$M12=""),"",$L12*$M12)</f>
        <v/>
      </c>
      <c r="O12" s="15">
        <f>IF(OR($N12="",N($J12)*N($K12)=0),"",ROUND($N12/(N($J12)*N($K12)),2))</f>
        <v/>
      </c>
      <c r="P12" s="27">
        <f>IF(OR($B12="",N(IFERROR(INDEX(Kulturen!$L$2:$L$81,MATCH($B12,Kulturen!$B$2:$B$81,0)),""))=0),"",IFERROR(INDEX(Kulturen!$L$2:$L$81,MATCH($B12,Kulturen!$B$2:$B$81,0)),""))</f>
        <v/>
      </c>
      <c r="Q12" s="28">
        <f>IF(OR($N12="",$P12=""),"",ROUND($N12*$P12,1))</f>
        <v/>
      </c>
      <c r="R12" s="10">
        <f>IF($B12="","",T(IFERROR(INDEX(Kulturen!$M$2:$M$81,MATCH($B12,Kulturen!$B$2:$B$81,0)),"")))</f>
        <v/>
      </c>
      <c r="S12" s="30" t="n"/>
      <c r="T12" s="17" t="n"/>
      <c r="U12" s="16" t="n"/>
      <c r="V12" s="16" t="n"/>
    </row>
    <row r="13">
      <c r="A13" s="10">
        <f>IF($B13="","",COUNTIF($B$2:$B13,$B13))</f>
        <v/>
      </c>
      <c r="B13" s="16" t="n"/>
      <c r="C13" s="10">
        <f>IF($B13="","",T(IFERROR(INDEX(Kulturen!$D$2:$D$81,MATCH($B13,Kulturen!$B$2:$B$81,0)),"")))</f>
        <v/>
      </c>
      <c r="D13" s="10">
        <f>IF($B13="","",T(IFERROR(INDEX(Kulturen!$E$2:$E$81,MATCH($B13,Kulturen!$B$2:$B$81,0)),"")))</f>
        <v/>
      </c>
      <c r="E13" s="16" t="n"/>
      <c r="F13" s="20" t="n"/>
      <c r="G13" s="26">
        <f>IF(OR($B13="",$F13=""),"",MOD($F13+N(IFERROR(INDEX(Kulturen!$F$2:$F$81,MATCH($B13,Kulturen!$B$2:$B$81,0)),""))-1,52)+1)</f>
        <v/>
      </c>
      <c r="H13" s="26">
        <f>IF(OR($B13="",$G13=""),"",MOD($G13+N(IFERROR(INDEX(Kulturen!$G$2:$G$81,MATCH($B13,Kulturen!$B$2:$B$81,0)),""))-1,52)+1)</f>
        <v/>
      </c>
      <c r="I13" s="26">
        <f>IF(OR($B13="",$H13=""),"",MOD($H13+N(IFERROR(INDEX(Kulturen!$H$2:$H$81,MATCH($B13,Kulturen!$B$2:$B$81,0)),""))-1,52)+1)</f>
        <v/>
      </c>
      <c r="J13" s="15">
        <f>IF($E13="","",IFERROR(INDEX(Beete!$C$2:$C$121,MATCH($E13,Beete!$B$2:$B$121,0)),""))</f>
        <v/>
      </c>
      <c r="K13" s="15">
        <f>IF($E13="","",IF(IFERROR(INDEX(Beete!$D$2:$D$121,MATCH($E13,Beete!$B$2:$B$121,0)),"")="",1.2,IFERROR(INDEX(Beete!$D$2:$D$121,MATCH($E13,Beete!$B$2:$B$121,0)),"")))</f>
        <v/>
      </c>
      <c r="L13" s="26">
        <f>IF($B13="","",IF(N(IFERROR(INDEX(Kulturen!$I$2:$I$81,MATCH($B13,Kulturen!$B$2:$B$81,0)),""))&gt;0,IFERROR(INDEX(Kulturen!$I$2:$I$81,MATCH($B13,Kulturen!$B$2:$B$81,0)),""),IF(N(IFERROR(INDEX(Kulturen!$J$2:$J$81,MATCH($B13,Kulturen!$B$2:$B$81,0)),""))&gt;0,MAX(1,ROUNDDOWN($K13*100/IFERROR(INDEX(Kulturen!$J$2:$J$81,MATCH($B13,Kulturen!$B$2:$B$81,0)),""),0)),"")))</f>
        <v/>
      </c>
      <c r="M13" s="26">
        <f>IF(OR($J13="",N(IFERROR(INDEX(Kulturen!$K$2:$K$81,MATCH($B13,Kulturen!$B$2:$B$81,0)),""))=0),"",MAX(1,ROUNDDOWN($J13*100/IFERROR(INDEX(Kulturen!$K$2:$K$81,MATCH($B13,Kulturen!$B$2:$B$81,0)),""),0)))</f>
        <v/>
      </c>
      <c r="N13" s="26">
        <f>IF(OR($L13="",$M13=""),"",$L13*$M13)</f>
        <v/>
      </c>
      <c r="O13" s="15">
        <f>IF(OR($N13="",N($J13)*N($K13)=0),"",ROUND($N13/(N($J13)*N($K13)),2))</f>
        <v/>
      </c>
      <c r="P13" s="27">
        <f>IF(OR($B13="",N(IFERROR(INDEX(Kulturen!$L$2:$L$81,MATCH($B13,Kulturen!$B$2:$B$81,0)),""))=0),"",IFERROR(INDEX(Kulturen!$L$2:$L$81,MATCH($B13,Kulturen!$B$2:$B$81,0)),""))</f>
        <v/>
      </c>
      <c r="Q13" s="28">
        <f>IF(OR($N13="",$P13=""),"",ROUND($N13*$P13,1))</f>
        <v/>
      </c>
      <c r="R13" s="10">
        <f>IF($B13="","",T(IFERROR(INDEX(Kulturen!$M$2:$M$81,MATCH($B13,Kulturen!$B$2:$B$81,0)),"")))</f>
        <v/>
      </c>
      <c r="S13" s="30" t="n"/>
      <c r="T13" s="17" t="n"/>
      <c r="U13" s="16" t="n"/>
      <c r="V13" s="16" t="n"/>
    </row>
    <row r="14">
      <c r="A14" s="10">
        <f>IF($B14="","",COUNTIF($B$2:$B14,$B14))</f>
        <v/>
      </c>
      <c r="B14" s="16" t="n"/>
      <c r="C14" s="10">
        <f>IF($B14="","",T(IFERROR(INDEX(Kulturen!$D$2:$D$81,MATCH($B14,Kulturen!$B$2:$B$81,0)),"")))</f>
        <v/>
      </c>
      <c r="D14" s="10">
        <f>IF($B14="","",T(IFERROR(INDEX(Kulturen!$E$2:$E$81,MATCH($B14,Kulturen!$B$2:$B$81,0)),"")))</f>
        <v/>
      </c>
      <c r="E14" s="16" t="n"/>
      <c r="F14" s="20" t="n"/>
      <c r="G14" s="26">
        <f>IF(OR($B14="",$F14=""),"",MOD($F14+N(IFERROR(INDEX(Kulturen!$F$2:$F$81,MATCH($B14,Kulturen!$B$2:$B$81,0)),""))-1,52)+1)</f>
        <v/>
      </c>
      <c r="H14" s="26">
        <f>IF(OR($B14="",$G14=""),"",MOD($G14+N(IFERROR(INDEX(Kulturen!$G$2:$G$81,MATCH($B14,Kulturen!$B$2:$B$81,0)),""))-1,52)+1)</f>
        <v/>
      </c>
      <c r="I14" s="26">
        <f>IF(OR($B14="",$H14=""),"",MOD($H14+N(IFERROR(INDEX(Kulturen!$H$2:$H$81,MATCH($B14,Kulturen!$B$2:$B$81,0)),""))-1,52)+1)</f>
        <v/>
      </c>
      <c r="J14" s="15">
        <f>IF($E14="","",IFERROR(INDEX(Beete!$C$2:$C$121,MATCH($E14,Beete!$B$2:$B$121,0)),""))</f>
        <v/>
      </c>
      <c r="K14" s="15">
        <f>IF($E14="","",IF(IFERROR(INDEX(Beete!$D$2:$D$121,MATCH($E14,Beete!$B$2:$B$121,0)),"")="",1.2,IFERROR(INDEX(Beete!$D$2:$D$121,MATCH($E14,Beete!$B$2:$B$121,0)),"")))</f>
        <v/>
      </c>
      <c r="L14" s="26">
        <f>IF($B14="","",IF(N(IFERROR(INDEX(Kulturen!$I$2:$I$81,MATCH($B14,Kulturen!$B$2:$B$81,0)),""))&gt;0,IFERROR(INDEX(Kulturen!$I$2:$I$81,MATCH($B14,Kulturen!$B$2:$B$81,0)),""),IF(N(IFERROR(INDEX(Kulturen!$J$2:$J$81,MATCH($B14,Kulturen!$B$2:$B$81,0)),""))&gt;0,MAX(1,ROUNDDOWN($K14*100/IFERROR(INDEX(Kulturen!$J$2:$J$81,MATCH($B14,Kulturen!$B$2:$B$81,0)),""),0)),"")))</f>
        <v/>
      </c>
      <c r="M14" s="26">
        <f>IF(OR($J14="",N(IFERROR(INDEX(Kulturen!$K$2:$K$81,MATCH($B14,Kulturen!$B$2:$B$81,0)),""))=0),"",MAX(1,ROUNDDOWN($J14*100/IFERROR(INDEX(Kulturen!$K$2:$K$81,MATCH($B14,Kulturen!$B$2:$B$81,0)),""),0)))</f>
        <v/>
      </c>
      <c r="N14" s="26">
        <f>IF(OR($L14="",$M14=""),"",$L14*$M14)</f>
        <v/>
      </c>
      <c r="O14" s="15">
        <f>IF(OR($N14="",N($J14)*N($K14)=0),"",ROUND($N14/(N($J14)*N($K14)),2))</f>
        <v/>
      </c>
      <c r="P14" s="27">
        <f>IF(OR($B14="",N(IFERROR(INDEX(Kulturen!$L$2:$L$81,MATCH($B14,Kulturen!$B$2:$B$81,0)),""))=0),"",IFERROR(INDEX(Kulturen!$L$2:$L$81,MATCH($B14,Kulturen!$B$2:$B$81,0)),""))</f>
        <v/>
      </c>
      <c r="Q14" s="28">
        <f>IF(OR($N14="",$P14=""),"",ROUND($N14*$P14,1))</f>
        <v/>
      </c>
      <c r="R14" s="10">
        <f>IF($B14="","",T(IFERROR(INDEX(Kulturen!$M$2:$M$81,MATCH($B14,Kulturen!$B$2:$B$81,0)),"")))</f>
        <v/>
      </c>
      <c r="S14" s="30" t="n"/>
      <c r="T14" s="17" t="n"/>
      <c r="U14" s="16" t="n"/>
      <c r="V14" s="16" t="n"/>
    </row>
    <row r="15">
      <c r="A15" s="10">
        <f>IF($B15="","",COUNTIF($B$2:$B15,$B15))</f>
        <v/>
      </c>
      <c r="B15" s="16" t="n"/>
      <c r="C15" s="10">
        <f>IF($B15="","",T(IFERROR(INDEX(Kulturen!$D$2:$D$81,MATCH($B15,Kulturen!$B$2:$B$81,0)),"")))</f>
        <v/>
      </c>
      <c r="D15" s="10">
        <f>IF($B15="","",T(IFERROR(INDEX(Kulturen!$E$2:$E$81,MATCH($B15,Kulturen!$B$2:$B$81,0)),"")))</f>
        <v/>
      </c>
      <c r="E15" s="16" t="n"/>
      <c r="F15" s="20" t="n"/>
      <c r="G15" s="26">
        <f>IF(OR($B15="",$F15=""),"",MOD($F15+N(IFERROR(INDEX(Kulturen!$F$2:$F$81,MATCH($B15,Kulturen!$B$2:$B$81,0)),""))-1,52)+1)</f>
        <v/>
      </c>
      <c r="H15" s="26">
        <f>IF(OR($B15="",$G15=""),"",MOD($G15+N(IFERROR(INDEX(Kulturen!$G$2:$G$81,MATCH($B15,Kulturen!$B$2:$B$81,0)),""))-1,52)+1)</f>
        <v/>
      </c>
      <c r="I15" s="26">
        <f>IF(OR($B15="",$H15=""),"",MOD($H15+N(IFERROR(INDEX(Kulturen!$H$2:$H$81,MATCH($B15,Kulturen!$B$2:$B$81,0)),""))-1,52)+1)</f>
        <v/>
      </c>
      <c r="J15" s="15">
        <f>IF($E15="","",IFERROR(INDEX(Beete!$C$2:$C$121,MATCH($E15,Beete!$B$2:$B$121,0)),""))</f>
        <v/>
      </c>
      <c r="K15" s="15">
        <f>IF($E15="","",IF(IFERROR(INDEX(Beete!$D$2:$D$121,MATCH($E15,Beete!$B$2:$B$121,0)),"")="",1.2,IFERROR(INDEX(Beete!$D$2:$D$121,MATCH($E15,Beete!$B$2:$B$121,0)),"")))</f>
        <v/>
      </c>
      <c r="L15" s="26">
        <f>IF($B15="","",IF(N(IFERROR(INDEX(Kulturen!$I$2:$I$81,MATCH($B15,Kulturen!$B$2:$B$81,0)),""))&gt;0,IFERROR(INDEX(Kulturen!$I$2:$I$81,MATCH($B15,Kulturen!$B$2:$B$81,0)),""),IF(N(IFERROR(INDEX(Kulturen!$J$2:$J$81,MATCH($B15,Kulturen!$B$2:$B$81,0)),""))&gt;0,MAX(1,ROUNDDOWN($K15*100/IFERROR(INDEX(Kulturen!$J$2:$J$81,MATCH($B15,Kulturen!$B$2:$B$81,0)),""),0)),"")))</f>
        <v/>
      </c>
      <c r="M15" s="26">
        <f>IF(OR($J15="",N(IFERROR(INDEX(Kulturen!$K$2:$K$81,MATCH($B15,Kulturen!$B$2:$B$81,0)),""))=0),"",MAX(1,ROUNDDOWN($J15*100/IFERROR(INDEX(Kulturen!$K$2:$K$81,MATCH($B15,Kulturen!$B$2:$B$81,0)),""),0)))</f>
        <v/>
      </c>
      <c r="N15" s="26">
        <f>IF(OR($L15="",$M15=""),"",$L15*$M15)</f>
        <v/>
      </c>
      <c r="O15" s="15">
        <f>IF(OR($N15="",N($J15)*N($K15)=0),"",ROUND($N15/(N($J15)*N($K15)),2))</f>
        <v/>
      </c>
      <c r="P15" s="27">
        <f>IF(OR($B15="",N(IFERROR(INDEX(Kulturen!$L$2:$L$81,MATCH($B15,Kulturen!$B$2:$B$81,0)),""))=0),"",IFERROR(INDEX(Kulturen!$L$2:$L$81,MATCH($B15,Kulturen!$B$2:$B$81,0)),""))</f>
        <v/>
      </c>
      <c r="Q15" s="28">
        <f>IF(OR($N15="",$P15=""),"",ROUND($N15*$P15,1))</f>
        <v/>
      </c>
      <c r="R15" s="10">
        <f>IF($B15="","",T(IFERROR(INDEX(Kulturen!$M$2:$M$81,MATCH($B15,Kulturen!$B$2:$B$81,0)),"")))</f>
        <v/>
      </c>
      <c r="S15" s="30" t="n"/>
      <c r="T15" s="17" t="n"/>
      <c r="U15" s="16" t="n"/>
      <c r="V15" s="16" t="n"/>
    </row>
    <row r="16">
      <c r="A16" s="10">
        <f>IF($B16="","",COUNTIF($B$2:$B16,$B16))</f>
        <v/>
      </c>
      <c r="B16" s="16" t="n"/>
      <c r="C16" s="10">
        <f>IF($B16="","",T(IFERROR(INDEX(Kulturen!$D$2:$D$81,MATCH($B16,Kulturen!$B$2:$B$81,0)),"")))</f>
        <v/>
      </c>
      <c r="D16" s="10">
        <f>IF($B16="","",T(IFERROR(INDEX(Kulturen!$E$2:$E$81,MATCH($B16,Kulturen!$B$2:$B$81,0)),"")))</f>
        <v/>
      </c>
      <c r="E16" s="16" t="n"/>
      <c r="F16" s="20" t="n"/>
      <c r="G16" s="26">
        <f>IF(OR($B16="",$F16=""),"",MOD($F16+N(IFERROR(INDEX(Kulturen!$F$2:$F$81,MATCH($B16,Kulturen!$B$2:$B$81,0)),""))-1,52)+1)</f>
        <v/>
      </c>
      <c r="H16" s="26">
        <f>IF(OR($B16="",$G16=""),"",MOD($G16+N(IFERROR(INDEX(Kulturen!$G$2:$G$81,MATCH($B16,Kulturen!$B$2:$B$81,0)),""))-1,52)+1)</f>
        <v/>
      </c>
      <c r="I16" s="26">
        <f>IF(OR($B16="",$H16=""),"",MOD($H16+N(IFERROR(INDEX(Kulturen!$H$2:$H$81,MATCH($B16,Kulturen!$B$2:$B$81,0)),""))-1,52)+1)</f>
        <v/>
      </c>
      <c r="J16" s="15">
        <f>IF($E16="","",IFERROR(INDEX(Beete!$C$2:$C$121,MATCH($E16,Beete!$B$2:$B$121,0)),""))</f>
        <v/>
      </c>
      <c r="K16" s="15">
        <f>IF($E16="","",IF(IFERROR(INDEX(Beete!$D$2:$D$121,MATCH($E16,Beete!$B$2:$B$121,0)),"")="",1.2,IFERROR(INDEX(Beete!$D$2:$D$121,MATCH($E16,Beete!$B$2:$B$121,0)),"")))</f>
        <v/>
      </c>
      <c r="L16" s="26">
        <f>IF($B16="","",IF(N(IFERROR(INDEX(Kulturen!$I$2:$I$81,MATCH($B16,Kulturen!$B$2:$B$81,0)),""))&gt;0,IFERROR(INDEX(Kulturen!$I$2:$I$81,MATCH($B16,Kulturen!$B$2:$B$81,0)),""),IF(N(IFERROR(INDEX(Kulturen!$J$2:$J$81,MATCH($B16,Kulturen!$B$2:$B$81,0)),""))&gt;0,MAX(1,ROUNDDOWN($K16*100/IFERROR(INDEX(Kulturen!$J$2:$J$81,MATCH($B16,Kulturen!$B$2:$B$81,0)),""),0)),"")))</f>
        <v/>
      </c>
      <c r="M16" s="26">
        <f>IF(OR($J16="",N(IFERROR(INDEX(Kulturen!$K$2:$K$81,MATCH($B16,Kulturen!$B$2:$B$81,0)),""))=0),"",MAX(1,ROUNDDOWN($J16*100/IFERROR(INDEX(Kulturen!$K$2:$K$81,MATCH($B16,Kulturen!$B$2:$B$81,0)),""),0)))</f>
        <v/>
      </c>
      <c r="N16" s="26">
        <f>IF(OR($L16="",$M16=""),"",$L16*$M16)</f>
        <v/>
      </c>
      <c r="O16" s="15">
        <f>IF(OR($N16="",N($J16)*N($K16)=0),"",ROUND($N16/(N($J16)*N($K16)),2))</f>
        <v/>
      </c>
      <c r="P16" s="27">
        <f>IF(OR($B16="",N(IFERROR(INDEX(Kulturen!$L$2:$L$81,MATCH($B16,Kulturen!$B$2:$B$81,0)),""))=0),"",IFERROR(INDEX(Kulturen!$L$2:$L$81,MATCH($B16,Kulturen!$B$2:$B$81,0)),""))</f>
        <v/>
      </c>
      <c r="Q16" s="28">
        <f>IF(OR($N16="",$P16=""),"",ROUND($N16*$P16,1))</f>
        <v/>
      </c>
      <c r="R16" s="10">
        <f>IF($B16="","",T(IFERROR(INDEX(Kulturen!$M$2:$M$81,MATCH($B16,Kulturen!$B$2:$B$81,0)),"")))</f>
        <v/>
      </c>
      <c r="S16" s="30" t="n"/>
      <c r="T16" s="17" t="n"/>
      <c r="U16" s="16" t="n"/>
      <c r="V16" s="16" t="n"/>
    </row>
    <row r="17">
      <c r="A17" s="10">
        <f>IF($B17="","",COUNTIF($B$2:$B17,$B17))</f>
        <v/>
      </c>
      <c r="B17" s="16" t="n"/>
      <c r="C17" s="10">
        <f>IF($B17="","",T(IFERROR(INDEX(Kulturen!$D$2:$D$81,MATCH($B17,Kulturen!$B$2:$B$81,0)),"")))</f>
        <v/>
      </c>
      <c r="D17" s="10">
        <f>IF($B17="","",T(IFERROR(INDEX(Kulturen!$E$2:$E$81,MATCH($B17,Kulturen!$B$2:$B$81,0)),"")))</f>
        <v/>
      </c>
      <c r="E17" s="16" t="n"/>
      <c r="F17" s="20" t="n"/>
      <c r="G17" s="26">
        <f>IF(OR($B17="",$F17=""),"",MOD($F17+N(IFERROR(INDEX(Kulturen!$F$2:$F$81,MATCH($B17,Kulturen!$B$2:$B$81,0)),""))-1,52)+1)</f>
        <v/>
      </c>
      <c r="H17" s="26">
        <f>IF(OR($B17="",$G17=""),"",MOD($G17+N(IFERROR(INDEX(Kulturen!$G$2:$G$81,MATCH($B17,Kulturen!$B$2:$B$81,0)),""))-1,52)+1)</f>
        <v/>
      </c>
      <c r="I17" s="26">
        <f>IF(OR($B17="",$H17=""),"",MOD($H17+N(IFERROR(INDEX(Kulturen!$H$2:$H$81,MATCH($B17,Kulturen!$B$2:$B$81,0)),""))-1,52)+1)</f>
        <v/>
      </c>
      <c r="J17" s="15">
        <f>IF($E17="","",IFERROR(INDEX(Beete!$C$2:$C$121,MATCH($E17,Beete!$B$2:$B$121,0)),""))</f>
        <v/>
      </c>
      <c r="K17" s="15">
        <f>IF($E17="","",IF(IFERROR(INDEX(Beete!$D$2:$D$121,MATCH($E17,Beete!$B$2:$B$121,0)),"")="",1.2,IFERROR(INDEX(Beete!$D$2:$D$121,MATCH($E17,Beete!$B$2:$B$121,0)),"")))</f>
        <v/>
      </c>
      <c r="L17" s="26">
        <f>IF($B17="","",IF(N(IFERROR(INDEX(Kulturen!$I$2:$I$81,MATCH($B17,Kulturen!$B$2:$B$81,0)),""))&gt;0,IFERROR(INDEX(Kulturen!$I$2:$I$81,MATCH($B17,Kulturen!$B$2:$B$81,0)),""),IF(N(IFERROR(INDEX(Kulturen!$J$2:$J$81,MATCH($B17,Kulturen!$B$2:$B$81,0)),""))&gt;0,MAX(1,ROUNDDOWN($K17*100/IFERROR(INDEX(Kulturen!$J$2:$J$81,MATCH($B17,Kulturen!$B$2:$B$81,0)),""),0)),"")))</f>
        <v/>
      </c>
      <c r="M17" s="26">
        <f>IF(OR($J17="",N(IFERROR(INDEX(Kulturen!$K$2:$K$81,MATCH($B17,Kulturen!$B$2:$B$81,0)),""))=0),"",MAX(1,ROUNDDOWN($J17*100/IFERROR(INDEX(Kulturen!$K$2:$K$81,MATCH($B17,Kulturen!$B$2:$B$81,0)),""),0)))</f>
        <v/>
      </c>
      <c r="N17" s="26">
        <f>IF(OR($L17="",$M17=""),"",$L17*$M17)</f>
        <v/>
      </c>
      <c r="O17" s="15">
        <f>IF(OR($N17="",N($J17)*N($K17)=0),"",ROUND($N17/(N($J17)*N($K17)),2))</f>
        <v/>
      </c>
      <c r="P17" s="27">
        <f>IF(OR($B17="",N(IFERROR(INDEX(Kulturen!$L$2:$L$81,MATCH($B17,Kulturen!$B$2:$B$81,0)),""))=0),"",IFERROR(INDEX(Kulturen!$L$2:$L$81,MATCH($B17,Kulturen!$B$2:$B$81,0)),""))</f>
        <v/>
      </c>
      <c r="Q17" s="28">
        <f>IF(OR($N17="",$P17=""),"",ROUND($N17*$P17,1))</f>
        <v/>
      </c>
      <c r="R17" s="10">
        <f>IF($B17="","",T(IFERROR(INDEX(Kulturen!$M$2:$M$81,MATCH($B17,Kulturen!$B$2:$B$81,0)),"")))</f>
        <v/>
      </c>
      <c r="S17" s="30" t="n"/>
      <c r="T17" s="17" t="n"/>
      <c r="U17" s="16" t="n"/>
      <c r="V17" s="16" t="n"/>
    </row>
    <row r="18">
      <c r="A18" s="10">
        <f>IF($B18="","",COUNTIF($B$2:$B18,$B18))</f>
        <v/>
      </c>
      <c r="B18" s="16" t="n"/>
      <c r="C18" s="10">
        <f>IF($B18="","",T(IFERROR(INDEX(Kulturen!$D$2:$D$81,MATCH($B18,Kulturen!$B$2:$B$81,0)),"")))</f>
        <v/>
      </c>
      <c r="D18" s="10">
        <f>IF($B18="","",T(IFERROR(INDEX(Kulturen!$E$2:$E$81,MATCH($B18,Kulturen!$B$2:$B$81,0)),"")))</f>
        <v/>
      </c>
      <c r="E18" s="16" t="n"/>
      <c r="F18" s="20" t="n"/>
      <c r="G18" s="26">
        <f>IF(OR($B18="",$F18=""),"",MOD($F18+N(IFERROR(INDEX(Kulturen!$F$2:$F$81,MATCH($B18,Kulturen!$B$2:$B$81,0)),""))-1,52)+1)</f>
        <v/>
      </c>
      <c r="H18" s="26">
        <f>IF(OR($B18="",$G18=""),"",MOD($G18+N(IFERROR(INDEX(Kulturen!$G$2:$G$81,MATCH($B18,Kulturen!$B$2:$B$81,0)),""))-1,52)+1)</f>
        <v/>
      </c>
      <c r="I18" s="26">
        <f>IF(OR($B18="",$H18=""),"",MOD($H18+N(IFERROR(INDEX(Kulturen!$H$2:$H$81,MATCH($B18,Kulturen!$B$2:$B$81,0)),""))-1,52)+1)</f>
        <v/>
      </c>
      <c r="J18" s="15">
        <f>IF($E18="","",IFERROR(INDEX(Beete!$C$2:$C$121,MATCH($E18,Beete!$B$2:$B$121,0)),""))</f>
        <v/>
      </c>
      <c r="K18" s="15">
        <f>IF($E18="","",IF(IFERROR(INDEX(Beete!$D$2:$D$121,MATCH($E18,Beete!$B$2:$B$121,0)),"")="",1.2,IFERROR(INDEX(Beete!$D$2:$D$121,MATCH($E18,Beete!$B$2:$B$121,0)),"")))</f>
        <v/>
      </c>
      <c r="L18" s="26">
        <f>IF($B18="","",IF(N(IFERROR(INDEX(Kulturen!$I$2:$I$81,MATCH($B18,Kulturen!$B$2:$B$81,0)),""))&gt;0,IFERROR(INDEX(Kulturen!$I$2:$I$81,MATCH($B18,Kulturen!$B$2:$B$81,0)),""),IF(N(IFERROR(INDEX(Kulturen!$J$2:$J$81,MATCH($B18,Kulturen!$B$2:$B$81,0)),""))&gt;0,MAX(1,ROUNDDOWN($K18*100/IFERROR(INDEX(Kulturen!$J$2:$J$81,MATCH($B18,Kulturen!$B$2:$B$81,0)),""),0)),"")))</f>
        <v/>
      </c>
      <c r="M18" s="26">
        <f>IF(OR($J18="",N(IFERROR(INDEX(Kulturen!$K$2:$K$81,MATCH($B18,Kulturen!$B$2:$B$81,0)),""))=0),"",MAX(1,ROUNDDOWN($J18*100/IFERROR(INDEX(Kulturen!$K$2:$K$81,MATCH($B18,Kulturen!$B$2:$B$81,0)),""),0)))</f>
        <v/>
      </c>
      <c r="N18" s="26">
        <f>IF(OR($L18="",$M18=""),"",$L18*$M18)</f>
        <v/>
      </c>
      <c r="O18" s="15">
        <f>IF(OR($N18="",N($J18)*N($K18)=0),"",ROUND($N18/(N($J18)*N($K18)),2))</f>
        <v/>
      </c>
      <c r="P18" s="27">
        <f>IF(OR($B18="",N(IFERROR(INDEX(Kulturen!$L$2:$L$81,MATCH($B18,Kulturen!$B$2:$B$81,0)),""))=0),"",IFERROR(INDEX(Kulturen!$L$2:$L$81,MATCH($B18,Kulturen!$B$2:$B$81,0)),""))</f>
        <v/>
      </c>
      <c r="Q18" s="28">
        <f>IF(OR($N18="",$P18=""),"",ROUND($N18*$P18,1))</f>
        <v/>
      </c>
      <c r="R18" s="10">
        <f>IF($B18="","",T(IFERROR(INDEX(Kulturen!$M$2:$M$81,MATCH($B18,Kulturen!$B$2:$B$81,0)),"")))</f>
        <v/>
      </c>
      <c r="S18" s="30" t="n"/>
      <c r="T18" s="17" t="n"/>
      <c r="U18" s="16" t="n"/>
      <c r="V18" s="16" t="n"/>
    </row>
    <row r="19">
      <c r="A19" s="10">
        <f>IF($B19="","",COUNTIF($B$2:$B19,$B19))</f>
        <v/>
      </c>
      <c r="B19" s="16" t="n"/>
      <c r="C19" s="10">
        <f>IF($B19="","",T(IFERROR(INDEX(Kulturen!$D$2:$D$81,MATCH($B19,Kulturen!$B$2:$B$81,0)),"")))</f>
        <v/>
      </c>
      <c r="D19" s="10">
        <f>IF($B19="","",T(IFERROR(INDEX(Kulturen!$E$2:$E$81,MATCH($B19,Kulturen!$B$2:$B$81,0)),"")))</f>
        <v/>
      </c>
      <c r="E19" s="16" t="n"/>
      <c r="F19" s="20" t="n"/>
      <c r="G19" s="26">
        <f>IF(OR($B19="",$F19=""),"",MOD($F19+N(IFERROR(INDEX(Kulturen!$F$2:$F$81,MATCH($B19,Kulturen!$B$2:$B$81,0)),""))-1,52)+1)</f>
        <v/>
      </c>
      <c r="H19" s="26">
        <f>IF(OR($B19="",$G19=""),"",MOD($G19+N(IFERROR(INDEX(Kulturen!$G$2:$G$81,MATCH($B19,Kulturen!$B$2:$B$81,0)),""))-1,52)+1)</f>
        <v/>
      </c>
      <c r="I19" s="26">
        <f>IF(OR($B19="",$H19=""),"",MOD($H19+N(IFERROR(INDEX(Kulturen!$H$2:$H$81,MATCH($B19,Kulturen!$B$2:$B$81,0)),""))-1,52)+1)</f>
        <v/>
      </c>
      <c r="J19" s="15">
        <f>IF($E19="","",IFERROR(INDEX(Beete!$C$2:$C$121,MATCH($E19,Beete!$B$2:$B$121,0)),""))</f>
        <v/>
      </c>
      <c r="K19" s="15">
        <f>IF($E19="","",IF(IFERROR(INDEX(Beete!$D$2:$D$121,MATCH($E19,Beete!$B$2:$B$121,0)),"")="",1.2,IFERROR(INDEX(Beete!$D$2:$D$121,MATCH($E19,Beete!$B$2:$B$121,0)),"")))</f>
        <v/>
      </c>
      <c r="L19" s="26">
        <f>IF($B19="","",IF(N(IFERROR(INDEX(Kulturen!$I$2:$I$81,MATCH($B19,Kulturen!$B$2:$B$81,0)),""))&gt;0,IFERROR(INDEX(Kulturen!$I$2:$I$81,MATCH($B19,Kulturen!$B$2:$B$81,0)),""),IF(N(IFERROR(INDEX(Kulturen!$J$2:$J$81,MATCH($B19,Kulturen!$B$2:$B$81,0)),""))&gt;0,MAX(1,ROUNDDOWN($K19*100/IFERROR(INDEX(Kulturen!$J$2:$J$81,MATCH($B19,Kulturen!$B$2:$B$81,0)),""),0)),"")))</f>
        <v/>
      </c>
      <c r="M19" s="26">
        <f>IF(OR($J19="",N(IFERROR(INDEX(Kulturen!$K$2:$K$81,MATCH($B19,Kulturen!$B$2:$B$81,0)),""))=0),"",MAX(1,ROUNDDOWN($J19*100/IFERROR(INDEX(Kulturen!$K$2:$K$81,MATCH($B19,Kulturen!$B$2:$B$81,0)),""),0)))</f>
        <v/>
      </c>
      <c r="N19" s="26">
        <f>IF(OR($L19="",$M19=""),"",$L19*$M19)</f>
        <v/>
      </c>
      <c r="O19" s="15">
        <f>IF(OR($N19="",N($J19)*N($K19)=0),"",ROUND($N19/(N($J19)*N($K19)),2))</f>
        <v/>
      </c>
      <c r="P19" s="27">
        <f>IF(OR($B19="",N(IFERROR(INDEX(Kulturen!$L$2:$L$81,MATCH($B19,Kulturen!$B$2:$B$81,0)),""))=0),"",IFERROR(INDEX(Kulturen!$L$2:$L$81,MATCH($B19,Kulturen!$B$2:$B$81,0)),""))</f>
        <v/>
      </c>
      <c r="Q19" s="28">
        <f>IF(OR($N19="",$P19=""),"",ROUND($N19*$P19,1))</f>
        <v/>
      </c>
      <c r="R19" s="10">
        <f>IF($B19="","",T(IFERROR(INDEX(Kulturen!$M$2:$M$81,MATCH($B19,Kulturen!$B$2:$B$81,0)),"")))</f>
        <v/>
      </c>
      <c r="S19" s="30" t="n"/>
      <c r="T19" s="17" t="n"/>
      <c r="U19" s="16" t="n"/>
      <c r="V19" s="16" t="n"/>
    </row>
    <row r="20">
      <c r="A20" s="10">
        <f>IF($B20="","",COUNTIF($B$2:$B20,$B20))</f>
        <v/>
      </c>
      <c r="B20" s="16" t="n"/>
      <c r="C20" s="10">
        <f>IF($B20="","",T(IFERROR(INDEX(Kulturen!$D$2:$D$81,MATCH($B20,Kulturen!$B$2:$B$81,0)),"")))</f>
        <v/>
      </c>
      <c r="D20" s="10">
        <f>IF($B20="","",T(IFERROR(INDEX(Kulturen!$E$2:$E$81,MATCH($B20,Kulturen!$B$2:$B$81,0)),"")))</f>
        <v/>
      </c>
      <c r="E20" s="16" t="n"/>
      <c r="F20" s="20" t="n"/>
      <c r="G20" s="26">
        <f>IF(OR($B20="",$F20=""),"",MOD($F20+N(IFERROR(INDEX(Kulturen!$F$2:$F$81,MATCH($B20,Kulturen!$B$2:$B$81,0)),""))-1,52)+1)</f>
        <v/>
      </c>
      <c r="H20" s="26">
        <f>IF(OR($B20="",$G20=""),"",MOD($G20+N(IFERROR(INDEX(Kulturen!$G$2:$G$81,MATCH($B20,Kulturen!$B$2:$B$81,0)),""))-1,52)+1)</f>
        <v/>
      </c>
      <c r="I20" s="26">
        <f>IF(OR($B20="",$H20=""),"",MOD($H20+N(IFERROR(INDEX(Kulturen!$H$2:$H$81,MATCH($B20,Kulturen!$B$2:$B$81,0)),""))-1,52)+1)</f>
        <v/>
      </c>
      <c r="J20" s="15">
        <f>IF($E20="","",IFERROR(INDEX(Beete!$C$2:$C$121,MATCH($E20,Beete!$B$2:$B$121,0)),""))</f>
        <v/>
      </c>
      <c r="K20" s="15">
        <f>IF($E20="","",IF(IFERROR(INDEX(Beete!$D$2:$D$121,MATCH($E20,Beete!$B$2:$B$121,0)),"")="",1.2,IFERROR(INDEX(Beete!$D$2:$D$121,MATCH($E20,Beete!$B$2:$B$121,0)),"")))</f>
        <v/>
      </c>
      <c r="L20" s="26">
        <f>IF($B20="","",IF(N(IFERROR(INDEX(Kulturen!$I$2:$I$81,MATCH($B20,Kulturen!$B$2:$B$81,0)),""))&gt;0,IFERROR(INDEX(Kulturen!$I$2:$I$81,MATCH($B20,Kulturen!$B$2:$B$81,0)),""),IF(N(IFERROR(INDEX(Kulturen!$J$2:$J$81,MATCH($B20,Kulturen!$B$2:$B$81,0)),""))&gt;0,MAX(1,ROUNDDOWN($K20*100/IFERROR(INDEX(Kulturen!$J$2:$J$81,MATCH($B20,Kulturen!$B$2:$B$81,0)),""),0)),"")))</f>
        <v/>
      </c>
      <c r="M20" s="26">
        <f>IF(OR($J20="",N(IFERROR(INDEX(Kulturen!$K$2:$K$81,MATCH($B20,Kulturen!$B$2:$B$81,0)),""))=0),"",MAX(1,ROUNDDOWN($J20*100/IFERROR(INDEX(Kulturen!$K$2:$K$81,MATCH($B20,Kulturen!$B$2:$B$81,0)),""),0)))</f>
        <v/>
      </c>
      <c r="N20" s="26">
        <f>IF(OR($L20="",$M20=""),"",$L20*$M20)</f>
        <v/>
      </c>
      <c r="O20" s="15">
        <f>IF(OR($N20="",N($J20)*N($K20)=0),"",ROUND($N20/(N($J20)*N($K20)),2))</f>
        <v/>
      </c>
      <c r="P20" s="27">
        <f>IF(OR($B20="",N(IFERROR(INDEX(Kulturen!$L$2:$L$81,MATCH($B20,Kulturen!$B$2:$B$81,0)),""))=0),"",IFERROR(INDEX(Kulturen!$L$2:$L$81,MATCH($B20,Kulturen!$B$2:$B$81,0)),""))</f>
        <v/>
      </c>
      <c r="Q20" s="28">
        <f>IF(OR($N20="",$P20=""),"",ROUND($N20*$P20,1))</f>
        <v/>
      </c>
      <c r="R20" s="10">
        <f>IF($B20="","",T(IFERROR(INDEX(Kulturen!$M$2:$M$81,MATCH($B20,Kulturen!$B$2:$B$81,0)),"")))</f>
        <v/>
      </c>
      <c r="S20" s="30" t="n"/>
      <c r="T20" s="17" t="n"/>
      <c r="U20" s="16" t="n"/>
      <c r="V20" s="16" t="n"/>
    </row>
    <row r="21">
      <c r="A21" s="10">
        <f>IF($B21="","",COUNTIF($B$2:$B21,$B21))</f>
        <v/>
      </c>
      <c r="B21" s="16" t="n"/>
      <c r="C21" s="10">
        <f>IF($B21="","",T(IFERROR(INDEX(Kulturen!$D$2:$D$81,MATCH($B21,Kulturen!$B$2:$B$81,0)),"")))</f>
        <v/>
      </c>
      <c r="D21" s="10">
        <f>IF($B21="","",T(IFERROR(INDEX(Kulturen!$E$2:$E$81,MATCH($B21,Kulturen!$B$2:$B$81,0)),"")))</f>
        <v/>
      </c>
      <c r="E21" s="16" t="n"/>
      <c r="F21" s="20" t="n"/>
      <c r="G21" s="26">
        <f>IF(OR($B21="",$F21=""),"",MOD($F21+N(IFERROR(INDEX(Kulturen!$F$2:$F$81,MATCH($B21,Kulturen!$B$2:$B$81,0)),""))-1,52)+1)</f>
        <v/>
      </c>
      <c r="H21" s="26">
        <f>IF(OR($B21="",$G21=""),"",MOD($G21+N(IFERROR(INDEX(Kulturen!$G$2:$G$81,MATCH($B21,Kulturen!$B$2:$B$81,0)),""))-1,52)+1)</f>
        <v/>
      </c>
      <c r="I21" s="26">
        <f>IF(OR($B21="",$H21=""),"",MOD($H21+N(IFERROR(INDEX(Kulturen!$H$2:$H$81,MATCH($B21,Kulturen!$B$2:$B$81,0)),""))-1,52)+1)</f>
        <v/>
      </c>
      <c r="J21" s="15">
        <f>IF($E21="","",IFERROR(INDEX(Beete!$C$2:$C$121,MATCH($E21,Beete!$B$2:$B$121,0)),""))</f>
        <v/>
      </c>
      <c r="K21" s="15">
        <f>IF($E21="","",IF(IFERROR(INDEX(Beete!$D$2:$D$121,MATCH($E21,Beete!$B$2:$B$121,0)),"")="",1.2,IFERROR(INDEX(Beete!$D$2:$D$121,MATCH($E21,Beete!$B$2:$B$121,0)),"")))</f>
        <v/>
      </c>
      <c r="L21" s="26">
        <f>IF($B21="","",IF(N(IFERROR(INDEX(Kulturen!$I$2:$I$81,MATCH($B21,Kulturen!$B$2:$B$81,0)),""))&gt;0,IFERROR(INDEX(Kulturen!$I$2:$I$81,MATCH($B21,Kulturen!$B$2:$B$81,0)),""),IF(N(IFERROR(INDEX(Kulturen!$J$2:$J$81,MATCH($B21,Kulturen!$B$2:$B$81,0)),""))&gt;0,MAX(1,ROUNDDOWN($K21*100/IFERROR(INDEX(Kulturen!$J$2:$J$81,MATCH($B21,Kulturen!$B$2:$B$81,0)),""),0)),"")))</f>
        <v/>
      </c>
      <c r="M21" s="26">
        <f>IF(OR($J21="",N(IFERROR(INDEX(Kulturen!$K$2:$K$81,MATCH($B21,Kulturen!$B$2:$B$81,0)),""))=0),"",MAX(1,ROUNDDOWN($J21*100/IFERROR(INDEX(Kulturen!$K$2:$K$81,MATCH($B21,Kulturen!$B$2:$B$81,0)),""),0)))</f>
        <v/>
      </c>
      <c r="N21" s="26">
        <f>IF(OR($L21="",$M21=""),"",$L21*$M21)</f>
        <v/>
      </c>
      <c r="O21" s="15">
        <f>IF(OR($N21="",N($J21)*N($K21)=0),"",ROUND($N21/(N($J21)*N($K21)),2))</f>
        <v/>
      </c>
      <c r="P21" s="27">
        <f>IF(OR($B21="",N(IFERROR(INDEX(Kulturen!$L$2:$L$81,MATCH($B21,Kulturen!$B$2:$B$81,0)),""))=0),"",IFERROR(INDEX(Kulturen!$L$2:$L$81,MATCH($B21,Kulturen!$B$2:$B$81,0)),""))</f>
        <v/>
      </c>
      <c r="Q21" s="28">
        <f>IF(OR($N21="",$P21=""),"",ROUND($N21*$P21,1))</f>
        <v/>
      </c>
      <c r="R21" s="10">
        <f>IF($B21="","",T(IFERROR(INDEX(Kulturen!$M$2:$M$81,MATCH($B21,Kulturen!$B$2:$B$81,0)),"")))</f>
        <v/>
      </c>
      <c r="S21" s="30" t="n"/>
      <c r="T21" s="17" t="n"/>
      <c r="U21" s="16" t="n"/>
      <c r="V21" s="16" t="n"/>
    </row>
    <row r="22">
      <c r="A22" s="10">
        <f>IF($B22="","",COUNTIF($B$2:$B22,$B22))</f>
        <v/>
      </c>
      <c r="B22" s="16" t="n"/>
      <c r="C22" s="10">
        <f>IF($B22="","",T(IFERROR(INDEX(Kulturen!$D$2:$D$81,MATCH($B22,Kulturen!$B$2:$B$81,0)),"")))</f>
        <v/>
      </c>
      <c r="D22" s="10">
        <f>IF($B22="","",T(IFERROR(INDEX(Kulturen!$E$2:$E$81,MATCH($B22,Kulturen!$B$2:$B$81,0)),"")))</f>
        <v/>
      </c>
      <c r="E22" s="16" t="n"/>
      <c r="F22" s="20" t="n"/>
      <c r="G22" s="26">
        <f>IF(OR($B22="",$F22=""),"",MOD($F22+N(IFERROR(INDEX(Kulturen!$F$2:$F$81,MATCH($B22,Kulturen!$B$2:$B$81,0)),""))-1,52)+1)</f>
        <v/>
      </c>
      <c r="H22" s="26">
        <f>IF(OR($B22="",$G22=""),"",MOD($G22+N(IFERROR(INDEX(Kulturen!$G$2:$G$81,MATCH($B22,Kulturen!$B$2:$B$81,0)),""))-1,52)+1)</f>
        <v/>
      </c>
      <c r="I22" s="26">
        <f>IF(OR($B22="",$H22=""),"",MOD($H22+N(IFERROR(INDEX(Kulturen!$H$2:$H$81,MATCH($B22,Kulturen!$B$2:$B$81,0)),""))-1,52)+1)</f>
        <v/>
      </c>
      <c r="J22" s="15">
        <f>IF($E22="","",IFERROR(INDEX(Beete!$C$2:$C$121,MATCH($E22,Beete!$B$2:$B$121,0)),""))</f>
        <v/>
      </c>
      <c r="K22" s="15">
        <f>IF($E22="","",IF(IFERROR(INDEX(Beete!$D$2:$D$121,MATCH($E22,Beete!$B$2:$B$121,0)),"")="",1.2,IFERROR(INDEX(Beete!$D$2:$D$121,MATCH($E22,Beete!$B$2:$B$121,0)),"")))</f>
        <v/>
      </c>
      <c r="L22" s="26">
        <f>IF($B22="","",IF(N(IFERROR(INDEX(Kulturen!$I$2:$I$81,MATCH($B22,Kulturen!$B$2:$B$81,0)),""))&gt;0,IFERROR(INDEX(Kulturen!$I$2:$I$81,MATCH($B22,Kulturen!$B$2:$B$81,0)),""),IF(N(IFERROR(INDEX(Kulturen!$J$2:$J$81,MATCH($B22,Kulturen!$B$2:$B$81,0)),""))&gt;0,MAX(1,ROUNDDOWN($K22*100/IFERROR(INDEX(Kulturen!$J$2:$J$81,MATCH($B22,Kulturen!$B$2:$B$81,0)),""),0)),"")))</f>
        <v/>
      </c>
      <c r="M22" s="26">
        <f>IF(OR($J22="",N(IFERROR(INDEX(Kulturen!$K$2:$K$81,MATCH($B22,Kulturen!$B$2:$B$81,0)),""))=0),"",MAX(1,ROUNDDOWN($J22*100/IFERROR(INDEX(Kulturen!$K$2:$K$81,MATCH($B22,Kulturen!$B$2:$B$81,0)),""),0)))</f>
        <v/>
      </c>
      <c r="N22" s="26">
        <f>IF(OR($L22="",$M22=""),"",$L22*$M22)</f>
        <v/>
      </c>
      <c r="O22" s="15">
        <f>IF(OR($N22="",N($J22)*N($K22)=0),"",ROUND($N22/(N($J22)*N($K22)),2))</f>
        <v/>
      </c>
      <c r="P22" s="27">
        <f>IF(OR($B22="",N(IFERROR(INDEX(Kulturen!$L$2:$L$81,MATCH($B22,Kulturen!$B$2:$B$81,0)),""))=0),"",IFERROR(INDEX(Kulturen!$L$2:$L$81,MATCH($B22,Kulturen!$B$2:$B$81,0)),""))</f>
        <v/>
      </c>
      <c r="Q22" s="28">
        <f>IF(OR($N22="",$P22=""),"",ROUND($N22*$P22,1))</f>
        <v/>
      </c>
      <c r="R22" s="10">
        <f>IF($B22="","",T(IFERROR(INDEX(Kulturen!$M$2:$M$81,MATCH($B22,Kulturen!$B$2:$B$81,0)),"")))</f>
        <v/>
      </c>
      <c r="S22" s="30" t="n"/>
      <c r="T22" s="17" t="n"/>
      <c r="U22" s="16" t="n"/>
      <c r="V22" s="16" t="n"/>
    </row>
    <row r="23">
      <c r="A23" s="10">
        <f>IF($B23="","",COUNTIF($B$2:$B23,$B23))</f>
        <v/>
      </c>
      <c r="B23" s="16" t="n"/>
      <c r="C23" s="10">
        <f>IF($B23="","",T(IFERROR(INDEX(Kulturen!$D$2:$D$81,MATCH($B23,Kulturen!$B$2:$B$81,0)),"")))</f>
        <v/>
      </c>
      <c r="D23" s="10">
        <f>IF($B23="","",T(IFERROR(INDEX(Kulturen!$E$2:$E$81,MATCH($B23,Kulturen!$B$2:$B$81,0)),"")))</f>
        <v/>
      </c>
      <c r="E23" s="16" t="n"/>
      <c r="F23" s="20" t="n"/>
      <c r="G23" s="26">
        <f>IF(OR($B23="",$F23=""),"",MOD($F23+N(IFERROR(INDEX(Kulturen!$F$2:$F$81,MATCH($B23,Kulturen!$B$2:$B$81,0)),""))-1,52)+1)</f>
        <v/>
      </c>
      <c r="H23" s="26">
        <f>IF(OR($B23="",$G23=""),"",MOD($G23+N(IFERROR(INDEX(Kulturen!$G$2:$G$81,MATCH($B23,Kulturen!$B$2:$B$81,0)),""))-1,52)+1)</f>
        <v/>
      </c>
      <c r="I23" s="26">
        <f>IF(OR($B23="",$H23=""),"",MOD($H23+N(IFERROR(INDEX(Kulturen!$H$2:$H$81,MATCH($B23,Kulturen!$B$2:$B$81,0)),""))-1,52)+1)</f>
        <v/>
      </c>
      <c r="J23" s="15">
        <f>IF($E23="","",IFERROR(INDEX(Beete!$C$2:$C$121,MATCH($E23,Beete!$B$2:$B$121,0)),""))</f>
        <v/>
      </c>
      <c r="K23" s="15">
        <f>IF($E23="","",IF(IFERROR(INDEX(Beete!$D$2:$D$121,MATCH($E23,Beete!$B$2:$B$121,0)),"")="",1.2,IFERROR(INDEX(Beete!$D$2:$D$121,MATCH($E23,Beete!$B$2:$B$121,0)),"")))</f>
        <v/>
      </c>
      <c r="L23" s="26">
        <f>IF($B23="","",IF(N(IFERROR(INDEX(Kulturen!$I$2:$I$81,MATCH($B23,Kulturen!$B$2:$B$81,0)),""))&gt;0,IFERROR(INDEX(Kulturen!$I$2:$I$81,MATCH($B23,Kulturen!$B$2:$B$81,0)),""),IF(N(IFERROR(INDEX(Kulturen!$J$2:$J$81,MATCH($B23,Kulturen!$B$2:$B$81,0)),""))&gt;0,MAX(1,ROUNDDOWN($K23*100/IFERROR(INDEX(Kulturen!$J$2:$J$81,MATCH($B23,Kulturen!$B$2:$B$81,0)),""),0)),"")))</f>
        <v/>
      </c>
      <c r="M23" s="26">
        <f>IF(OR($J23="",N(IFERROR(INDEX(Kulturen!$K$2:$K$81,MATCH($B23,Kulturen!$B$2:$B$81,0)),""))=0),"",MAX(1,ROUNDDOWN($J23*100/IFERROR(INDEX(Kulturen!$K$2:$K$81,MATCH($B23,Kulturen!$B$2:$B$81,0)),""),0)))</f>
        <v/>
      </c>
      <c r="N23" s="26">
        <f>IF(OR($L23="",$M23=""),"",$L23*$M23)</f>
        <v/>
      </c>
      <c r="O23" s="15">
        <f>IF(OR($N23="",N($J23)*N($K23)=0),"",ROUND($N23/(N($J23)*N($K23)),2))</f>
        <v/>
      </c>
      <c r="P23" s="27">
        <f>IF(OR($B23="",N(IFERROR(INDEX(Kulturen!$L$2:$L$81,MATCH($B23,Kulturen!$B$2:$B$81,0)),""))=0),"",IFERROR(INDEX(Kulturen!$L$2:$L$81,MATCH($B23,Kulturen!$B$2:$B$81,0)),""))</f>
        <v/>
      </c>
      <c r="Q23" s="28">
        <f>IF(OR($N23="",$P23=""),"",ROUND($N23*$P23,1))</f>
        <v/>
      </c>
      <c r="R23" s="10">
        <f>IF($B23="","",T(IFERROR(INDEX(Kulturen!$M$2:$M$81,MATCH($B23,Kulturen!$B$2:$B$81,0)),"")))</f>
        <v/>
      </c>
      <c r="S23" s="30" t="n"/>
      <c r="T23" s="17" t="n"/>
      <c r="U23" s="16" t="n"/>
      <c r="V23" s="16" t="n"/>
    </row>
    <row r="24">
      <c r="A24" s="10">
        <f>IF($B24="","",COUNTIF($B$2:$B24,$B24))</f>
        <v/>
      </c>
      <c r="B24" s="16" t="n"/>
      <c r="C24" s="10">
        <f>IF($B24="","",T(IFERROR(INDEX(Kulturen!$D$2:$D$81,MATCH($B24,Kulturen!$B$2:$B$81,0)),"")))</f>
        <v/>
      </c>
      <c r="D24" s="10">
        <f>IF($B24="","",T(IFERROR(INDEX(Kulturen!$E$2:$E$81,MATCH($B24,Kulturen!$B$2:$B$81,0)),"")))</f>
        <v/>
      </c>
      <c r="E24" s="16" t="n"/>
      <c r="F24" s="20" t="n"/>
      <c r="G24" s="26">
        <f>IF(OR($B24="",$F24=""),"",MOD($F24+N(IFERROR(INDEX(Kulturen!$F$2:$F$81,MATCH($B24,Kulturen!$B$2:$B$81,0)),""))-1,52)+1)</f>
        <v/>
      </c>
      <c r="H24" s="26">
        <f>IF(OR($B24="",$G24=""),"",MOD($G24+N(IFERROR(INDEX(Kulturen!$G$2:$G$81,MATCH($B24,Kulturen!$B$2:$B$81,0)),""))-1,52)+1)</f>
        <v/>
      </c>
      <c r="I24" s="26">
        <f>IF(OR($B24="",$H24=""),"",MOD($H24+N(IFERROR(INDEX(Kulturen!$H$2:$H$81,MATCH($B24,Kulturen!$B$2:$B$81,0)),""))-1,52)+1)</f>
        <v/>
      </c>
      <c r="J24" s="15">
        <f>IF($E24="","",IFERROR(INDEX(Beete!$C$2:$C$121,MATCH($E24,Beete!$B$2:$B$121,0)),""))</f>
        <v/>
      </c>
      <c r="K24" s="15">
        <f>IF($E24="","",IF(IFERROR(INDEX(Beete!$D$2:$D$121,MATCH($E24,Beete!$B$2:$B$121,0)),"")="",1.2,IFERROR(INDEX(Beete!$D$2:$D$121,MATCH($E24,Beete!$B$2:$B$121,0)),"")))</f>
        <v/>
      </c>
      <c r="L24" s="26">
        <f>IF($B24="","",IF(N(IFERROR(INDEX(Kulturen!$I$2:$I$81,MATCH($B24,Kulturen!$B$2:$B$81,0)),""))&gt;0,IFERROR(INDEX(Kulturen!$I$2:$I$81,MATCH($B24,Kulturen!$B$2:$B$81,0)),""),IF(N(IFERROR(INDEX(Kulturen!$J$2:$J$81,MATCH($B24,Kulturen!$B$2:$B$81,0)),""))&gt;0,MAX(1,ROUNDDOWN($K24*100/IFERROR(INDEX(Kulturen!$J$2:$J$81,MATCH($B24,Kulturen!$B$2:$B$81,0)),""),0)),"")))</f>
        <v/>
      </c>
      <c r="M24" s="26">
        <f>IF(OR($J24="",N(IFERROR(INDEX(Kulturen!$K$2:$K$81,MATCH($B24,Kulturen!$B$2:$B$81,0)),""))=0),"",MAX(1,ROUNDDOWN($J24*100/IFERROR(INDEX(Kulturen!$K$2:$K$81,MATCH($B24,Kulturen!$B$2:$B$81,0)),""),0)))</f>
        <v/>
      </c>
      <c r="N24" s="26">
        <f>IF(OR($L24="",$M24=""),"",$L24*$M24)</f>
        <v/>
      </c>
      <c r="O24" s="15">
        <f>IF(OR($N24="",N($J24)*N($K24)=0),"",ROUND($N24/(N($J24)*N($K24)),2))</f>
        <v/>
      </c>
      <c r="P24" s="27">
        <f>IF(OR($B24="",N(IFERROR(INDEX(Kulturen!$L$2:$L$81,MATCH($B24,Kulturen!$B$2:$B$81,0)),""))=0),"",IFERROR(INDEX(Kulturen!$L$2:$L$81,MATCH($B24,Kulturen!$B$2:$B$81,0)),""))</f>
        <v/>
      </c>
      <c r="Q24" s="28">
        <f>IF(OR($N24="",$P24=""),"",ROUND($N24*$P24,1))</f>
        <v/>
      </c>
      <c r="R24" s="10">
        <f>IF($B24="","",T(IFERROR(INDEX(Kulturen!$M$2:$M$81,MATCH($B24,Kulturen!$B$2:$B$81,0)),"")))</f>
        <v/>
      </c>
      <c r="S24" s="30" t="n"/>
      <c r="T24" s="17" t="n"/>
      <c r="U24" s="16" t="n"/>
      <c r="V24" s="16" t="n"/>
    </row>
    <row r="25">
      <c r="A25" s="10">
        <f>IF($B25="","",COUNTIF($B$2:$B25,$B25))</f>
        <v/>
      </c>
      <c r="B25" s="16" t="n"/>
      <c r="C25" s="10">
        <f>IF($B25="","",T(IFERROR(INDEX(Kulturen!$D$2:$D$81,MATCH($B25,Kulturen!$B$2:$B$81,0)),"")))</f>
        <v/>
      </c>
      <c r="D25" s="10">
        <f>IF($B25="","",T(IFERROR(INDEX(Kulturen!$E$2:$E$81,MATCH($B25,Kulturen!$B$2:$B$81,0)),"")))</f>
        <v/>
      </c>
      <c r="E25" s="16" t="n"/>
      <c r="F25" s="20" t="n"/>
      <c r="G25" s="26">
        <f>IF(OR($B25="",$F25=""),"",MOD($F25+N(IFERROR(INDEX(Kulturen!$F$2:$F$81,MATCH($B25,Kulturen!$B$2:$B$81,0)),""))-1,52)+1)</f>
        <v/>
      </c>
      <c r="H25" s="26">
        <f>IF(OR($B25="",$G25=""),"",MOD($G25+N(IFERROR(INDEX(Kulturen!$G$2:$G$81,MATCH($B25,Kulturen!$B$2:$B$81,0)),""))-1,52)+1)</f>
        <v/>
      </c>
      <c r="I25" s="26">
        <f>IF(OR($B25="",$H25=""),"",MOD($H25+N(IFERROR(INDEX(Kulturen!$H$2:$H$81,MATCH($B25,Kulturen!$B$2:$B$81,0)),""))-1,52)+1)</f>
        <v/>
      </c>
      <c r="J25" s="15">
        <f>IF($E25="","",IFERROR(INDEX(Beete!$C$2:$C$121,MATCH($E25,Beete!$B$2:$B$121,0)),""))</f>
        <v/>
      </c>
      <c r="K25" s="15">
        <f>IF($E25="","",IF(IFERROR(INDEX(Beete!$D$2:$D$121,MATCH($E25,Beete!$B$2:$B$121,0)),"")="",1.2,IFERROR(INDEX(Beete!$D$2:$D$121,MATCH($E25,Beete!$B$2:$B$121,0)),"")))</f>
        <v/>
      </c>
      <c r="L25" s="26">
        <f>IF($B25="","",IF(N(IFERROR(INDEX(Kulturen!$I$2:$I$81,MATCH($B25,Kulturen!$B$2:$B$81,0)),""))&gt;0,IFERROR(INDEX(Kulturen!$I$2:$I$81,MATCH($B25,Kulturen!$B$2:$B$81,0)),""),IF(N(IFERROR(INDEX(Kulturen!$J$2:$J$81,MATCH($B25,Kulturen!$B$2:$B$81,0)),""))&gt;0,MAX(1,ROUNDDOWN($K25*100/IFERROR(INDEX(Kulturen!$J$2:$J$81,MATCH($B25,Kulturen!$B$2:$B$81,0)),""),0)),"")))</f>
        <v/>
      </c>
      <c r="M25" s="26">
        <f>IF(OR($J25="",N(IFERROR(INDEX(Kulturen!$K$2:$K$81,MATCH($B25,Kulturen!$B$2:$B$81,0)),""))=0),"",MAX(1,ROUNDDOWN($J25*100/IFERROR(INDEX(Kulturen!$K$2:$K$81,MATCH($B25,Kulturen!$B$2:$B$81,0)),""),0)))</f>
        <v/>
      </c>
      <c r="N25" s="26">
        <f>IF(OR($L25="",$M25=""),"",$L25*$M25)</f>
        <v/>
      </c>
      <c r="O25" s="15">
        <f>IF(OR($N25="",N($J25)*N($K25)=0),"",ROUND($N25/(N($J25)*N($K25)),2))</f>
        <v/>
      </c>
      <c r="P25" s="27">
        <f>IF(OR($B25="",N(IFERROR(INDEX(Kulturen!$L$2:$L$81,MATCH($B25,Kulturen!$B$2:$B$81,0)),""))=0),"",IFERROR(INDEX(Kulturen!$L$2:$L$81,MATCH($B25,Kulturen!$B$2:$B$81,0)),""))</f>
        <v/>
      </c>
      <c r="Q25" s="28">
        <f>IF(OR($N25="",$P25=""),"",ROUND($N25*$P25,1))</f>
        <v/>
      </c>
      <c r="R25" s="10">
        <f>IF($B25="","",T(IFERROR(INDEX(Kulturen!$M$2:$M$81,MATCH($B25,Kulturen!$B$2:$B$81,0)),"")))</f>
        <v/>
      </c>
      <c r="S25" s="30" t="n"/>
      <c r="T25" s="17" t="n"/>
      <c r="U25" s="16" t="n"/>
      <c r="V25" s="16" t="n"/>
    </row>
    <row r="26">
      <c r="A26" s="10">
        <f>IF($B26="","",COUNTIF($B$2:$B26,$B26))</f>
        <v/>
      </c>
      <c r="B26" s="16" t="n"/>
      <c r="C26" s="10">
        <f>IF($B26="","",T(IFERROR(INDEX(Kulturen!$D$2:$D$81,MATCH($B26,Kulturen!$B$2:$B$81,0)),"")))</f>
        <v/>
      </c>
      <c r="D26" s="10">
        <f>IF($B26="","",T(IFERROR(INDEX(Kulturen!$E$2:$E$81,MATCH($B26,Kulturen!$B$2:$B$81,0)),"")))</f>
        <v/>
      </c>
      <c r="E26" s="16" t="n"/>
      <c r="F26" s="20" t="n"/>
      <c r="G26" s="26">
        <f>IF(OR($B26="",$F26=""),"",MOD($F26+N(IFERROR(INDEX(Kulturen!$F$2:$F$81,MATCH($B26,Kulturen!$B$2:$B$81,0)),""))-1,52)+1)</f>
        <v/>
      </c>
      <c r="H26" s="26">
        <f>IF(OR($B26="",$G26=""),"",MOD($G26+N(IFERROR(INDEX(Kulturen!$G$2:$G$81,MATCH($B26,Kulturen!$B$2:$B$81,0)),""))-1,52)+1)</f>
        <v/>
      </c>
      <c r="I26" s="26">
        <f>IF(OR($B26="",$H26=""),"",MOD($H26+N(IFERROR(INDEX(Kulturen!$H$2:$H$81,MATCH($B26,Kulturen!$B$2:$B$81,0)),""))-1,52)+1)</f>
        <v/>
      </c>
      <c r="J26" s="15">
        <f>IF($E26="","",IFERROR(INDEX(Beete!$C$2:$C$121,MATCH($E26,Beete!$B$2:$B$121,0)),""))</f>
        <v/>
      </c>
      <c r="K26" s="15">
        <f>IF($E26="","",IF(IFERROR(INDEX(Beete!$D$2:$D$121,MATCH($E26,Beete!$B$2:$B$121,0)),"")="",1.2,IFERROR(INDEX(Beete!$D$2:$D$121,MATCH($E26,Beete!$B$2:$B$121,0)),"")))</f>
        <v/>
      </c>
      <c r="L26" s="26">
        <f>IF($B26="","",IF(N(IFERROR(INDEX(Kulturen!$I$2:$I$81,MATCH($B26,Kulturen!$B$2:$B$81,0)),""))&gt;0,IFERROR(INDEX(Kulturen!$I$2:$I$81,MATCH($B26,Kulturen!$B$2:$B$81,0)),""),IF(N(IFERROR(INDEX(Kulturen!$J$2:$J$81,MATCH($B26,Kulturen!$B$2:$B$81,0)),""))&gt;0,MAX(1,ROUNDDOWN($K26*100/IFERROR(INDEX(Kulturen!$J$2:$J$81,MATCH($B26,Kulturen!$B$2:$B$81,0)),""),0)),"")))</f>
        <v/>
      </c>
      <c r="M26" s="26">
        <f>IF(OR($J26="",N(IFERROR(INDEX(Kulturen!$K$2:$K$81,MATCH($B26,Kulturen!$B$2:$B$81,0)),""))=0),"",MAX(1,ROUNDDOWN($J26*100/IFERROR(INDEX(Kulturen!$K$2:$K$81,MATCH($B26,Kulturen!$B$2:$B$81,0)),""),0)))</f>
        <v/>
      </c>
      <c r="N26" s="26">
        <f>IF(OR($L26="",$M26=""),"",$L26*$M26)</f>
        <v/>
      </c>
      <c r="O26" s="15">
        <f>IF(OR($N26="",N($J26)*N($K26)=0),"",ROUND($N26/(N($J26)*N($K26)),2))</f>
        <v/>
      </c>
      <c r="P26" s="27">
        <f>IF(OR($B26="",N(IFERROR(INDEX(Kulturen!$L$2:$L$81,MATCH($B26,Kulturen!$B$2:$B$81,0)),""))=0),"",IFERROR(INDEX(Kulturen!$L$2:$L$81,MATCH($B26,Kulturen!$B$2:$B$81,0)),""))</f>
        <v/>
      </c>
      <c r="Q26" s="28">
        <f>IF(OR($N26="",$P26=""),"",ROUND($N26*$P26,1))</f>
        <v/>
      </c>
      <c r="R26" s="10">
        <f>IF($B26="","",T(IFERROR(INDEX(Kulturen!$M$2:$M$81,MATCH($B26,Kulturen!$B$2:$B$81,0)),"")))</f>
        <v/>
      </c>
      <c r="S26" s="30" t="n"/>
      <c r="T26" s="17" t="n"/>
      <c r="U26" s="16" t="n"/>
      <c r="V26" s="16" t="n"/>
    </row>
    <row r="27">
      <c r="A27" s="10">
        <f>IF($B27="","",COUNTIF($B$2:$B27,$B27))</f>
        <v/>
      </c>
      <c r="B27" s="16" t="n"/>
      <c r="C27" s="10">
        <f>IF($B27="","",T(IFERROR(INDEX(Kulturen!$D$2:$D$81,MATCH($B27,Kulturen!$B$2:$B$81,0)),"")))</f>
        <v/>
      </c>
      <c r="D27" s="10">
        <f>IF($B27="","",T(IFERROR(INDEX(Kulturen!$E$2:$E$81,MATCH($B27,Kulturen!$B$2:$B$81,0)),"")))</f>
        <v/>
      </c>
      <c r="E27" s="16" t="n"/>
      <c r="F27" s="20" t="n"/>
      <c r="G27" s="26">
        <f>IF(OR($B27="",$F27=""),"",MOD($F27+N(IFERROR(INDEX(Kulturen!$F$2:$F$81,MATCH($B27,Kulturen!$B$2:$B$81,0)),""))-1,52)+1)</f>
        <v/>
      </c>
      <c r="H27" s="26">
        <f>IF(OR($B27="",$G27=""),"",MOD($G27+N(IFERROR(INDEX(Kulturen!$G$2:$G$81,MATCH($B27,Kulturen!$B$2:$B$81,0)),""))-1,52)+1)</f>
        <v/>
      </c>
      <c r="I27" s="26">
        <f>IF(OR($B27="",$H27=""),"",MOD($H27+N(IFERROR(INDEX(Kulturen!$H$2:$H$81,MATCH($B27,Kulturen!$B$2:$B$81,0)),""))-1,52)+1)</f>
        <v/>
      </c>
      <c r="J27" s="15">
        <f>IF($E27="","",IFERROR(INDEX(Beete!$C$2:$C$121,MATCH($E27,Beete!$B$2:$B$121,0)),""))</f>
        <v/>
      </c>
      <c r="K27" s="15">
        <f>IF($E27="","",IF(IFERROR(INDEX(Beete!$D$2:$D$121,MATCH($E27,Beete!$B$2:$B$121,0)),"")="",1.2,IFERROR(INDEX(Beete!$D$2:$D$121,MATCH($E27,Beete!$B$2:$B$121,0)),"")))</f>
        <v/>
      </c>
      <c r="L27" s="26">
        <f>IF($B27="","",IF(N(IFERROR(INDEX(Kulturen!$I$2:$I$81,MATCH($B27,Kulturen!$B$2:$B$81,0)),""))&gt;0,IFERROR(INDEX(Kulturen!$I$2:$I$81,MATCH($B27,Kulturen!$B$2:$B$81,0)),""),IF(N(IFERROR(INDEX(Kulturen!$J$2:$J$81,MATCH($B27,Kulturen!$B$2:$B$81,0)),""))&gt;0,MAX(1,ROUNDDOWN($K27*100/IFERROR(INDEX(Kulturen!$J$2:$J$81,MATCH($B27,Kulturen!$B$2:$B$81,0)),""),0)),"")))</f>
        <v/>
      </c>
      <c r="M27" s="26">
        <f>IF(OR($J27="",N(IFERROR(INDEX(Kulturen!$K$2:$K$81,MATCH($B27,Kulturen!$B$2:$B$81,0)),""))=0),"",MAX(1,ROUNDDOWN($J27*100/IFERROR(INDEX(Kulturen!$K$2:$K$81,MATCH($B27,Kulturen!$B$2:$B$81,0)),""),0)))</f>
        <v/>
      </c>
      <c r="N27" s="26">
        <f>IF(OR($L27="",$M27=""),"",$L27*$M27)</f>
        <v/>
      </c>
      <c r="O27" s="15">
        <f>IF(OR($N27="",N($J27)*N($K27)=0),"",ROUND($N27/(N($J27)*N($K27)),2))</f>
        <v/>
      </c>
      <c r="P27" s="27">
        <f>IF(OR($B27="",N(IFERROR(INDEX(Kulturen!$L$2:$L$81,MATCH($B27,Kulturen!$B$2:$B$81,0)),""))=0),"",IFERROR(INDEX(Kulturen!$L$2:$L$81,MATCH($B27,Kulturen!$B$2:$B$81,0)),""))</f>
        <v/>
      </c>
      <c r="Q27" s="28">
        <f>IF(OR($N27="",$P27=""),"",ROUND($N27*$P27,1))</f>
        <v/>
      </c>
      <c r="R27" s="10">
        <f>IF($B27="","",T(IFERROR(INDEX(Kulturen!$M$2:$M$81,MATCH($B27,Kulturen!$B$2:$B$81,0)),"")))</f>
        <v/>
      </c>
      <c r="S27" s="30" t="n"/>
      <c r="T27" s="17" t="n"/>
      <c r="U27" s="16" t="n"/>
      <c r="V27" s="16" t="n"/>
    </row>
    <row r="28">
      <c r="A28" s="10">
        <f>IF($B28="","",COUNTIF($B$2:$B28,$B28))</f>
        <v/>
      </c>
      <c r="B28" s="16" t="n"/>
      <c r="C28" s="10">
        <f>IF($B28="","",T(IFERROR(INDEX(Kulturen!$D$2:$D$81,MATCH($B28,Kulturen!$B$2:$B$81,0)),"")))</f>
        <v/>
      </c>
      <c r="D28" s="10">
        <f>IF($B28="","",T(IFERROR(INDEX(Kulturen!$E$2:$E$81,MATCH($B28,Kulturen!$B$2:$B$81,0)),"")))</f>
        <v/>
      </c>
      <c r="E28" s="16" t="n"/>
      <c r="F28" s="20" t="n"/>
      <c r="G28" s="26">
        <f>IF(OR($B28="",$F28=""),"",MOD($F28+N(IFERROR(INDEX(Kulturen!$F$2:$F$81,MATCH($B28,Kulturen!$B$2:$B$81,0)),""))-1,52)+1)</f>
        <v/>
      </c>
      <c r="H28" s="26">
        <f>IF(OR($B28="",$G28=""),"",MOD($G28+N(IFERROR(INDEX(Kulturen!$G$2:$G$81,MATCH($B28,Kulturen!$B$2:$B$81,0)),""))-1,52)+1)</f>
        <v/>
      </c>
      <c r="I28" s="26">
        <f>IF(OR($B28="",$H28=""),"",MOD($H28+N(IFERROR(INDEX(Kulturen!$H$2:$H$81,MATCH($B28,Kulturen!$B$2:$B$81,0)),""))-1,52)+1)</f>
        <v/>
      </c>
      <c r="J28" s="15">
        <f>IF($E28="","",IFERROR(INDEX(Beete!$C$2:$C$121,MATCH($E28,Beete!$B$2:$B$121,0)),""))</f>
        <v/>
      </c>
      <c r="K28" s="15">
        <f>IF($E28="","",IF(IFERROR(INDEX(Beete!$D$2:$D$121,MATCH($E28,Beete!$B$2:$B$121,0)),"")="",1.2,IFERROR(INDEX(Beete!$D$2:$D$121,MATCH($E28,Beete!$B$2:$B$121,0)),"")))</f>
        <v/>
      </c>
      <c r="L28" s="26">
        <f>IF($B28="","",IF(N(IFERROR(INDEX(Kulturen!$I$2:$I$81,MATCH($B28,Kulturen!$B$2:$B$81,0)),""))&gt;0,IFERROR(INDEX(Kulturen!$I$2:$I$81,MATCH($B28,Kulturen!$B$2:$B$81,0)),""),IF(N(IFERROR(INDEX(Kulturen!$J$2:$J$81,MATCH($B28,Kulturen!$B$2:$B$81,0)),""))&gt;0,MAX(1,ROUNDDOWN($K28*100/IFERROR(INDEX(Kulturen!$J$2:$J$81,MATCH($B28,Kulturen!$B$2:$B$81,0)),""),0)),"")))</f>
        <v/>
      </c>
      <c r="M28" s="26">
        <f>IF(OR($J28="",N(IFERROR(INDEX(Kulturen!$K$2:$K$81,MATCH($B28,Kulturen!$B$2:$B$81,0)),""))=0),"",MAX(1,ROUNDDOWN($J28*100/IFERROR(INDEX(Kulturen!$K$2:$K$81,MATCH($B28,Kulturen!$B$2:$B$81,0)),""),0)))</f>
        <v/>
      </c>
      <c r="N28" s="26">
        <f>IF(OR($L28="",$M28=""),"",$L28*$M28)</f>
        <v/>
      </c>
      <c r="O28" s="15">
        <f>IF(OR($N28="",N($J28)*N($K28)=0),"",ROUND($N28/(N($J28)*N($K28)),2))</f>
        <v/>
      </c>
      <c r="P28" s="27">
        <f>IF(OR($B28="",N(IFERROR(INDEX(Kulturen!$L$2:$L$81,MATCH($B28,Kulturen!$B$2:$B$81,0)),""))=0),"",IFERROR(INDEX(Kulturen!$L$2:$L$81,MATCH($B28,Kulturen!$B$2:$B$81,0)),""))</f>
        <v/>
      </c>
      <c r="Q28" s="28">
        <f>IF(OR($N28="",$P28=""),"",ROUND($N28*$P28,1))</f>
        <v/>
      </c>
      <c r="R28" s="10">
        <f>IF($B28="","",T(IFERROR(INDEX(Kulturen!$M$2:$M$81,MATCH($B28,Kulturen!$B$2:$B$81,0)),"")))</f>
        <v/>
      </c>
      <c r="S28" s="30" t="n"/>
      <c r="T28" s="17" t="n"/>
      <c r="U28" s="16" t="n"/>
      <c r="V28" s="16" t="n"/>
    </row>
    <row r="29">
      <c r="A29" s="10">
        <f>IF($B29="","",COUNTIF($B$2:$B29,$B29))</f>
        <v/>
      </c>
      <c r="B29" s="16" t="n"/>
      <c r="C29" s="10">
        <f>IF($B29="","",T(IFERROR(INDEX(Kulturen!$D$2:$D$81,MATCH($B29,Kulturen!$B$2:$B$81,0)),"")))</f>
        <v/>
      </c>
      <c r="D29" s="10">
        <f>IF($B29="","",T(IFERROR(INDEX(Kulturen!$E$2:$E$81,MATCH($B29,Kulturen!$B$2:$B$81,0)),"")))</f>
        <v/>
      </c>
      <c r="E29" s="16" t="n"/>
      <c r="F29" s="20" t="n"/>
      <c r="G29" s="26">
        <f>IF(OR($B29="",$F29=""),"",MOD($F29+N(IFERROR(INDEX(Kulturen!$F$2:$F$81,MATCH($B29,Kulturen!$B$2:$B$81,0)),""))-1,52)+1)</f>
        <v/>
      </c>
      <c r="H29" s="26">
        <f>IF(OR($B29="",$G29=""),"",MOD($G29+N(IFERROR(INDEX(Kulturen!$G$2:$G$81,MATCH($B29,Kulturen!$B$2:$B$81,0)),""))-1,52)+1)</f>
        <v/>
      </c>
      <c r="I29" s="26">
        <f>IF(OR($B29="",$H29=""),"",MOD($H29+N(IFERROR(INDEX(Kulturen!$H$2:$H$81,MATCH($B29,Kulturen!$B$2:$B$81,0)),""))-1,52)+1)</f>
        <v/>
      </c>
      <c r="J29" s="15">
        <f>IF($E29="","",IFERROR(INDEX(Beete!$C$2:$C$121,MATCH($E29,Beete!$B$2:$B$121,0)),""))</f>
        <v/>
      </c>
      <c r="K29" s="15">
        <f>IF($E29="","",IF(IFERROR(INDEX(Beete!$D$2:$D$121,MATCH($E29,Beete!$B$2:$B$121,0)),"")="",1.2,IFERROR(INDEX(Beete!$D$2:$D$121,MATCH($E29,Beete!$B$2:$B$121,0)),"")))</f>
        <v/>
      </c>
      <c r="L29" s="26">
        <f>IF($B29="","",IF(N(IFERROR(INDEX(Kulturen!$I$2:$I$81,MATCH($B29,Kulturen!$B$2:$B$81,0)),""))&gt;0,IFERROR(INDEX(Kulturen!$I$2:$I$81,MATCH($B29,Kulturen!$B$2:$B$81,0)),""),IF(N(IFERROR(INDEX(Kulturen!$J$2:$J$81,MATCH($B29,Kulturen!$B$2:$B$81,0)),""))&gt;0,MAX(1,ROUNDDOWN($K29*100/IFERROR(INDEX(Kulturen!$J$2:$J$81,MATCH($B29,Kulturen!$B$2:$B$81,0)),""),0)),"")))</f>
        <v/>
      </c>
      <c r="M29" s="26">
        <f>IF(OR($J29="",N(IFERROR(INDEX(Kulturen!$K$2:$K$81,MATCH($B29,Kulturen!$B$2:$B$81,0)),""))=0),"",MAX(1,ROUNDDOWN($J29*100/IFERROR(INDEX(Kulturen!$K$2:$K$81,MATCH($B29,Kulturen!$B$2:$B$81,0)),""),0)))</f>
        <v/>
      </c>
      <c r="N29" s="26">
        <f>IF(OR($L29="",$M29=""),"",$L29*$M29)</f>
        <v/>
      </c>
      <c r="O29" s="15">
        <f>IF(OR($N29="",N($J29)*N($K29)=0),"",ROUND($N29/(N($J29)*N($K29)),2))</f>
        <v/>
      </c>
      <c r="P29" s="27">
        <f>IF(OR($B29="",N(IFERROR(INDEX(Kulturen!$L$2:$L$81,MATCH($B29,Kulturen!$B$2:$B$81,0)),""))=0),"",IFERROR(INDEX(Kulturen!$L$2:$L$81,MATCH($B29,Kulturen!$B$2:$B$81,0)),""))</f>
        <v/>
      </c>
      <c r="Q29" s="28">
        <f>IF(OR($N29="",$P29=""),"",ROUND($N29*$P29,1))</f>
        <v/>
      </c>
      <c r="R29" s="10">
        <f>IF($B29="","",T(IFERROR(INDEX(Kulturen!$M$2:$M$81,MATCH($B29,Kulturen!$B$2:$B$81,0)),"")))</f>
        <v/>
      </c>
      <c r="S29" s="30" t="n"/>
      <c r="T29" s="17" t="n"/>
      <c r="U29" s="16" t="n"/>
      <c r="V29" s="16" t="n"/>
    </row>
    <row r="30">
      <c r="A30" s="10">
        <f>IF($B30="","",COUNTIF($B$2:$B30,$B30))</f>
        <v/>
      </c>
      <c r="B30" s="16" t="n"/>
      <c r="C30" s="10">
        <f>IF($B30="","",T(IFERROR(INDEX(Kulturen!$D$2:$D$81,MATCH($B30,Kulturen!$B$2:$B$81,0)),"")))</f>
        <v/>
      </c>
      <c r="D30" s="10">
        <f>IF($B30="","",T(IFERROR(INDEX(Kulturen!$E$2:$E$81,MATCH($B30,Kulturen!$B$2:$B$81,0)),"")))</f>
        <v/>
      </c>
      <c r="E30" s="16" t="n"/>
      <c r="F30" s="20" t="n"/>
      <c r="G30" s="26">
        <f>IF(OR($B30="",$F30=""),"",MOD($F30+N(IFERROR(INDEX(Kulturen!$F$2:$F$81,MATCH($B30,Kulturen!$B$2:$B$81,0)),""))-1,52)+1)</f>
        <v/>
      </c>
      <c r="H30" s="26">
        <f>IF(OR($B30="",$G30=""),"",MOD($G30+N(IFERROR(INDEX(Kulturen!$G$2:$G$81,MATCH($B30,Kulturen!$B$2:$B$81,0)),""))-1,52)+1)</f>
        <v/>
      </c>
      <c r="I30" s="26">
        <f>IF(OR($B30="",$H30=""),"",MOD($H30+N(IFERROR(INDEX(Kulturen!$H$2:$H$81,MATCH($B30,Kulturen!$B$2:$B$81,0)),""))-1,52)+1)</f>
        <v/>
      </c>
      <c r="J30" s="15">
        <f>IF($E30="","",IFERROR(INDEX(Beete!$C$2:$C$121,MATCH($E30,Beete!$B$2:$B$121,0)),""))</f>
        <v/>
      </c>
      <c r="K30" s="15">
        <f>IF($E30="","",IF(IFERROR(INDEX(Beete!$D$2:$D$121,MATCH($E30,Beete!$B$2:$B$121,0)),"")="",1.2,IFERROR(INDEX(Beete!$D$2:$D$121,MATCH($E30,Beete!$B$2:$B$121,0)),"")))</f>
        <v/>
      </c>
      <c r="L30" s="26">
        <f>IF($B30="","",IF(N(IFERROR(INDEX(Kulturen!$I$2:$I$81,MATCH($B30,Kulturen!$B$2:$B$81,0)),""))&gt;0,IFERROR(INDEX(Kulturen!$I$2:$I$81,MATCH($B30,Kulturen!$B$2:$B$81,0)),""),IF(N(IFERROR(INDEX(Kulturen!$J$2:$J$81,MATCH($B30,Kulturen!$B$2:$B$81,0)),""))&gt;0,MAX(1,ROUNDDOWN($K30*100/IFERROR(INDEX(Kulturen!$J$2:$J$81,MATCH($B30,Kulturen!$B$2:$B$81,0)),""),0)),"")))</f>
        <v/>
      </c>
      <c r="M30" s="26">
        <f>IF(OR($J30="",N(IFERROR(INDEX(Kulturen!$K$2:$K$81,MATCH($B30,Kulturen!$B$2:$B$81,0)),""))=0),"",MAX(1,ROUNDDOWN($J30*100/IFERROR(INDEX(Kulturen!$K$2:$K$81,MATCH($B30,Kulturen!$B$2:$B$81,0)),""),0)))</f>
        <v/>
      </c>
      <c r="N30" s="26">
        <f>IF(OR($L30="",$M30=""),"",$L30*$M30)</f>
        <v/>
      </c>
      <c r="O30" s="15">
        <f>IF(OR($N30="",N($J30)*N($K30)=0),"",ROUND($N30/(N($J30)*N($K30)),2))</f>
        <v/>
      </c>
      <c r="P30" s="27">
        <f>IF(OR($B30="",N(IFERROR(INDEX(Kulturen!$L$2:$L$81,MATCH($B30,Kulturen!$B$2:$B$81,0)),""))=0),"",IFERROR(INDEX(Kulturen!$L$2:$L$81,MATCH($B30,Kulturen!$B$2:$B$81,0)),""))</f>
        <v/>
      </c>
      <c r="Q30" s="28">
        <f>IF(OR($N30="",$P30=""),"",ROUND($N30*$P30,1))</f>
        <v/>
      </c>
      <c r="R30" s="10">
        <f>IF($B30="","",T(IFERROR(INDEX(Kulturen!$M$2:$M$81,MATCH($B30,Kulturen!$B$2:$B$81,0)),"")))</f>
        <v/>
      </c>
      <c r="S30" s="30" t="n"/>
      <c r="T30" s="17" t="n"/>
      <c r="U30" s="16" t="n"/>
      <c r="V30" s="16" t="n"/>
    </row>
    <row r="31">
      <c r="A31" s="10">
        <f>IF($B31="","",COUNTIF($B$2:$B31,$B31))</f>
        <v/>
      </c>
      <c r="B31" s="16" t="n"/>
      <c r="C31" s="10">
        <f>IF($B31="","",T(IFERROR(INDEX(Kulturen!$D$2:$D$81,MATCH($B31,Kulturen!$B$2:$B$81,0)),"")))</f>
        <v/>
      </c>
      <c r="D31" s="10">
        <f>IF($B31="","",T(IFERROR(INDEX(Kulturen!$E$2:$E$81,MATCH($B31,Kulturen!$B$2:$B$81,0)),"")))</f>
        <v/>
      </c>
      <c r="E31" s="16" t="n"/>
      <c r="F31" s="20" t="n"/>
      <c r="G31" s="26">
        <f>IF(OR($B31="",$F31=""),"",MOD($F31+N(IFERROR(INDEX(Kulturen!$F$2:$F$81,MATCH($B31,Kulturen!$B$2:$B$81,0)),""))-1,52)+1)</f>
        <v/>
      </c>
      <c r="H31" s="26">
        <f>IF(OR($B31="",$G31=""),"",MOD($G31+N(IFERROR(INDEX(Kulturen!$G$2:$G$81,MATCH($B31,Kulturen!$B$2:$B$81,0)),""))-1,52)+1)</f>
        <v/>
      </c>
      <c r="I31" s="26">
        <f>IF(OR($B31="",$H31=""),"",MOD($H31+N(IFERROR(INDEX(Kulturen!$H$2:$H$81,MATCH($B31,Kulturen!$B$2:$B$81,0)),""))-1,52)+1)</f>
        <v/>
      </c>
      <c r="J31" s="15">
        <f>IF($E31="","",IFERROR(INDEX(Beete!$C$2:$C$121,MATCH($E31,Beete!$B$2:$B$121,0)),""))</f>
        <v/>
      </c>
      <c r="K31" s="15">
        <f>IF($E31="","",IF(IFERROR(INDEX(Beete!$D$2:$D$121,MATCH($E31,Beete!$B$2:$B$121,0)),"")="",1.2,IFERROR(INDEX(Beete!$D$2:$D$121,MATCH($E31,Beete!$B$2:$B$121,0)),"")))</f>
        <v/>
      </c>
      <c r="L31" s="26">
        <f>IF($B31="","",IF(N(IFERROR(INDEX(Kulturen!$I$2:$I$81,MATCH($B31,Kulturen!$B$2:$B$81,0)),""))&gt;0,IFERROR(INDEX(Kulturen!$I$2:$I$81,MATCH($B31,Kulturen!$B$2:$B$81,0)),""),IF(N(IFERROR(INDEX(Kulturen!$J$2:$J$81,MATCH($B31,Kulturen!$B$2:$B$81,0)),""))&gt;0,MAX(1,ROUNDDOWN($K31*100/IFERROR(INDEX(Kulturen!$J$2:$J$81,MATCH($B31,Kulturen!$B$2:$B$81,0)),""),0)),"")))</f>
        <v/>
      </c>
      <c r="M31" s="26">
        <f>IF(OR($J31="",N(IFERROR(INDEX(Kulturen!$K$2:$K$81,MATCH($B31,Kulturen!$B$2:$B$81,0)),""))=0),"",MAX(1,ROUNDDOWN($J31*100/IFERROR(INDEX(Kulturen!$K$2:$K$81,MATCH($B31,Kulturen!$B$2:$B$81,0)),""),0)))</f>
        <v/>
      </c>
      <c r="N31" s="26">
        <f>IF(OR($L31="",$M31=""),"",$L31*$M31)</f>
        <v/>
      </c>
      <c r="O31" s="15">
        <f>IF(OR($N31="",N($J31)*N($K31)=0),"",ROUND($N31/(N($J31)*N($K31)),2))</f>
        <v/>
      </c>
      <c r="P31" s="27">
        <f>IF(OR($B31="",N(IFERROR(INDEX(Kulturen!$L$2:$L$81,MATCH($B31,Kulturen!$B$2:$B$81,0)),""))=0),"",IFERROR(INDEX(Kulturen!$L$2:$L$81,MATCH($B31,Kulturen!$B$2:$B$81,0)),""))</f>
        <v/>
      </c>
      <c r="Q31" s="28">
        <f>IF(OR($N31="",$P31=""),"",ROUND($N31*$P31,1))</f>
        <v/>
      </c>
      <c r="R31" s="10">
        <f>IF($B31="","",T(IFERROR(INDEX(Kulturen!$M$2:$M$81,MATCH($B31,Kulturen!$B$2:$B$81,0)),"")))</f>
        <v/>
      </c>
      <c r="S31" s="30" t="n"/>
      <c r="T31" s="17" t="n"/>
      <c r="U31" s="16" t="n"/>
      <c r="V31" s="16" t="n"/>
    </row>
    <row r="32">
      <c r="A32" s="10">
        <f>IF($B32="","",COUNTIF($B$2:$B32,$B32))</f>
        <v/>
      </c>
      <c r="B32" s="16" t="n"/>
      <c r="C32" s="10">
        <f>IF($B32="","",T(IFERROR(INDEX(Kulturen!$D$2:$D$81,MATCH($B32,Kulturen!$B$2:$B$81,0)),"")))</f>
        <v/>
      </c>
      <c r="D32" s="10">
        <f>IF($B32="","",T(IFERROR(INDEX(Kulturen!$E$2:$E$81,MATCH($B32,Kulturen!$B$2:$B$81,0)),"")))</f>
        <v/>
      </c>
      <c r="E32" s="16" t="n"/>
      <c r="F32" s="20" t="n"/>
      <c r="G32" s="26">
        <f>IF(OR($B32="",$F32=""),"",MOD($F32+N(IFERROR(INDEX(Kulturen!$F$2:$F$81,MATCH($B32,Kulturen!$B$2:$B$81,0)),""))-1,52)+1)</f>
        <v/>
      </c>
      <c r="H32" s="26">
        <f>IF(OR($B32="",$G32=""),"",MOD($G32+N(IFERROR(INDEX(Kulturen!$G$2:$G$81,MATCH($B32,Kulturen!$B$2:$B$81,0)),""))-1,52)+1)</f>
        <v/>
      </c>
      <c r="I32" s="26">
        <f>IF(OR($B32="",$H32=""),"",MOD($H32+N(IFERROR(INDEX(Kulturen!$H$2:$H$81,MATCH($B32,Kulturen!$B$2:$B$81,0)),""))-1,52)+1)</f>
        <v/>
      </c>
      <c r="J32" s="15">
        <f>IF($E32="","",IFERROR(INDEX(Beete!$C$2:$C$121,MATCH($E32,Beete!$B$2:$B$121,0)),""))</f>
        <v/>
      </c>
      <c r="K32" s="15">
        <f>IF($E32="","",IF(IFERROR(INDEX(Beete!$D$2:$D$121,MATCH($E32,Beete!$B$2:$B$121,0)),"")="",1.2,IFERROR(INDEX(Beete!$D$2:$D$121,MATCH($E32,Beete!$B$2:$B$121,0)),"")))</f>
        <v/>
      </c>
      <c r="L32" s="26">
        <f>IF($B32="","",IF(N(IFERROR(INDEX(Kulturen!$I$2:$I$81,MATCH($B32,Kulturen!$B$2:$B$81,0)),""))&gt;0,IFERROR(INDEX(Kulturen!$I$2:$I$81,MATCH($B32,Kulturen!$B$2:$B$81,0)),""),IF(N(IFERROR(INDEX(Kulturen!$J$2:$J$81,MATCH($B32,Kulturen!$B$2:$B$81,0)),""))&gt;0,MAX(1,ROUNDDOWN($K32*100/IFERROR(INDEX(Kulturen!$J$2:$J$81,MATCH($B32,Kulturen!$B$2:$B$81,0)),""),0)),"")))</f>
        <v/>
      </c>
      <c r="M32" s="26">
        <f>IF(OR($J32="",N(IFERROR(INDEX(Kulturen!$K$2:$K$81,MATCH($B32,Kulturen!$B$2:$B$81,0)),""))=0),"",MAX(1,ROUNDDOWN($J32*100/IFERROR(INDEX(Kulturen!$K$2:$K$81,MATCH($B32,Kulturen!$B$2:$B$81,0)),""),0)))</f>
        <v/>
      </c>
      <c r="N32" s="26">
        <f>IF(OR($L32="",$M32=""),"",$L32*$M32)</f>
        <v/>
      </c>
      <c r="O32" s="15">
        <f>IF(OR($N32="",N($J32)*N($K32)=0),"",ROUND($N32/(N($J32)*N($K32)),2))</f>
        <v/>
      </c>
      <c r="P32" s="27">
        <f>IF(OR($B32="",N(IFERROR(INDEX(Kulturen!$L$2:$L$81,MATCH($B32,Kulturen!$B$2:$B$81,0)),""))=0),"",IFERROR(INDEX(Kulturen!$L$2:$L$81,MATCH($B32,Kulturen!$B$2:$B$81,0)),""))</f>
        <v/>
      </c>
      <c r="Q32" s="28">
        <f>IF(OR($N32="",$P32=""),"",ROUND($N32*$P32,1))</f>
        <v/>
      </c>
      <c r="R32" s="10">
        <f>IF($B32="","",T(IFERROR(INDEX(Kulturen!$M$2:$M$81,MATCH($B32,Kulturen!$B$2:$B$81,0)),"")))</f>
        <v/>
      </c>
      <c r="S32" s="30" t="n"/>
      <c r="T32" s="17" t="n"/>
      <c r="U32" s="16" t="n"/>
      <c r="V32" s="16" t="n"/>
    </row>
    <row r="33">
      <c r="A33" s="10">
        <f>IF($B33="","",COUNTIF($B$2:$B33,$B33))</f>
        <v/>
      </c>
      <c r="B33" s="16" t="n"/>
      <c r="C33" s="10">
        <f>IF($B33="","",T(IFERROR(INDEX(Kulturen!$D$2:$D$81,MATCH($B33,Kulturen!$B$2:$B$81,0)),"")))</f>
        <v/>
      </c>
      <c r="D33" s="10">
        <f>IF($B33="","",T(IFERROR(INDEX(Kulturen!$E$2:$E$81,MATCH($B33,Kulturen!$B$2:$B$81,0)),"")))</f>
        <v/>
      </c>
      <c r="E33" s="16" t="n"/>
      <c r="F33" s="20" t="n"/>
      <c r="G33" s="26">
        <f>IF(OR($B33="",$F33=""),"",MOD($F33+N(IFERROR(INDEX(Kulturen!$F$2:$F$81,MATCH($B33,Kulturen!$B$2:$B$81,0)),""))-1,52)+1)</f>
        <v/>
      </c>
      <c r="H33" s="26">
        <f>IF(OR($B33="",$G33=""),"",MOD($G33+N(IFERROR(INDEX(Kulturen!$G$2:$G$81,MATCH($B33,Kulturen!$B$2:$B$81,0)),""))-1,52)+1)</f>
        <v/>
      </c>
      <c r="I33" s="26">
        <f>IF(OR($B33="",$H33=""),"",MOD($H33+N(IFERROR(INDEX(Kulturen!$H$2:$H$81,MATCH($B33,Kulturen!$B$2:$B$81,0)),""))-1,52)+1)</f>
        <v/>
      </c>
      <c r="J33" s="15">
        <f>IF($E33="","",IFERROR(INDEX(Beete!$C$2:$C$121,MATCH($E33,Beete!$B$2:$B$121,0)),""))</f>
        <v/>
      </c>
      <c r="K33" s="15">
        <f>IF($E33="","",IF(IFERROR(INDEX(Beete!$D$2:$D$121,MATCH($E33,Beete!$B$2:$B$121,0)),"")="",1.2,IFERROR(INDEX(Beete!$D$2:$D$121,MATCH($E33,Beete!$B$2:$B$121,0)),"")))</f>
        <v/>
      </c>
      <c r="L33" s="26">
        <f>IF($B33="","",IF(N(IFERROR(INDEX(Kulturen!$I$2:$I$81,MATCH($B33,Kulturen!$B$2:$B$81,0)),""))&gt;0,IFERROR(INDEX(Kulturen!$I$2:$I$81,MATCH($B33,Kulturen!$B$2:$B$81,0)),""),IF(N(IFERROR(INDEX(Kulturen!$J$2:$J$81,MATCH($B33,Kulturen!$B$2:$B$81,0)),""))&gt;0,MAX(1,ROUNDDOWN($K33*100/IFERROR(INDEX(Kulturen!$J$2:$J$81,MATCH($B33,Kulturen!$B$2:$B$81,0)),""),0)),"")))</f>
        <v/>
      </c>
      <c r="M33" s="26">
        <f>IF(OR($J33="",N(IFERROR(INDEX(Kulturen!$K$2:$K$81,MATCH($B33,Kulturen!$B$2:$B$81,0)),""))=0),"",MAX(1,ROUNDDOWN($J33*100/IFERROR(INDEX(Kulturen!$K$2:$K$81,MATCH($B33,Kulturen!$B$2:$B$81,0)),""),0)))</f>
        <v/>
      </c>
      <c r="N33" s="26">
        <f>IF(OR($L33="",$M33=""),"",$L33*$M33)</f>
        <v/>
      </c>
      <c r="O33" s="15">
        <f>IF(OR($N33="",N($J33)*N($K33)=0),"",ROUND($N33/(N($J33)*N($K33)),2))</f>
        <v/>
      </c>
      <c r="P33" s="27">
        <f>IF(OR($B33="",N(IFERROR(INDEX(Kulturen!$L$2:$L$81,MATCH($B33,Kulturen!$B$2:$B$81,0)),""))=0),"",IFERROR(INDEX(Kulturen!$L$2:$L$81,MATCH($B33,Kulturen!$B$2:$B$81,0)),""))</f>
        <v/>
      </c>
      <c r="Q33" s="28">
        <f>IF(OR($N33="",$P33=""),"",ROUND($N33*$P33,1))</f>
        <v/>
      </c>
      <c r="R33" s="10">
        <f>IF($B33="","",T(IFERROR(INDEX(Kulturen!$M$2:$M$81,MATCH($B33,Kulturen!$B$2:$B$81,0)),"")))</f>
        <v/>
      </c>
      <c r="S33" s="30" t="n"/>
      <c r="T33" s="17" t="n"/>
      <c r="U33" s="16" t="n"/>
      <c r="V33" s="16" t="n"/>
    </row>
    <row r="34">
      <c r="A34" s="10">
        <f>IF($B34="","",COUNTIF($B$2:$B34,$B34))</f>
        <v/>
      </c>
      <c r="B34" s="16" t="n"/>
      <c r="C34" s="10">
        <f>IF($B34="","",T(IFERROR(INDEX(Kulturen!$D$2:$D$81,MATCH($B34,Kulturen!$B$2:$B$81,0)),"")))</f>
        <v/>
      </c>
      <c r="D34" s="10">
        <f>IF($B34="","",T(IFERROR(INDEX(Kulturen!$E$2:$E$81,MATCH($B34,Kulturen!$B$2:$B$81,0)),"")))</f>
        <v/>
      </c>
      <c r="E34" s="16" t="n"/>
      <c r="F34" s="20" t="n"/>
      <c r="G34" s="26">
        <f>IF(OR($B34="",$F34=""),"",MOD($F34+N(IFERROR(INDEX(Kulturen!$F$2:$F$81,MATCH($B34,Kulturen!$B$2:$B$81,0)),""))-1,52)+1)</f>
        <v/>
      </c>
      <c r="H34" s="26">
        <f>IF(OR($B34="",$G34=""),"",MOD($G34+N(IFERROR(INDEX(Kulturen!$G$2:$G$81,MATCH($B34,Kulturen!$B$2:$B$81,0)),""))-1,52)+1)</f>
        <v/>
      </c>
      <c r="I34" s="26">
        <f>IF(OR($B34="",$H34=""),"",MOD($H34+N(IFERROR(INDEX(Kulturen!$H$2:$H$81,MATCH($B34,Kulturen!$B$2:$B$81,0)),""))-1,52)+1)</f>
        <v/>
      </c>
      <c r="J34" s="15">
        <f>IF($E34="","",IFERROR(INDEX(Beete!$C$2:$C$121,MATCH($E34,Beete!$B$2:$B$121,0)),""))</f>
        <v/>
      </c>
      <c r="K34" s="15">
        <f>IF($E34="","",IF(IFERROR(INDEX(Beete!$D$2:$D$121,MATCH($E34,Beete!$B$2:$B$121,0)),"")="",1.2,IFERROR(INDEX(Beete!$D$2:$D$121,MATCH($E34,Beete!$B$2:$B$121,0)),"")))</f>
        <v/>
      </c>
      <c r="L34" s="26">
        <f>IF($B34="","",IF(N(IFERROR(INDEX(Kulturen!$I$2:$I$81,MATCH($B34,Kulturen!$B$2:$B$81,0)),""))&gt;0,IFERROR(INDEX(Kulturen!$I$2:$I$81,MATCH($B34,Kulturen!$B$2:$B$81,0)),""),IF(N(IFERROR(INDEX(Kulturen!$J$2:$J$81,MATCH($B34,Kulturen!$B$2:$B$81,0)),""))&gt;0,MAX(1,ROUNDDOWN($K34*100/IFERROR(INDEX(Kulturen!$J$2:$J$81,MATCH($B34,Kulturen!$B$2:$B$81,0)),""),0)),"")))</f>
        <v/>
      </c>
      <c r="M34" s="26">
        <f>IF(OR($J34="",N(IFERROR(INDEX(Kulturen!$K$2:$K$81,MATCH($B34,Kulturen!$B$2:$B$81,0)),""))=0),"",MAX(1,ROUNDDOWN($J34*100/IFERROR(INDEX(Kulturen!$K$2:$K$81,MATCH($B34,Kulturen!$B$2:$B$81,0)),""),0)))</f>
        <v/>
      </c>
      <c r="N34" s="26">
        <f>IF(OR($L34="",$M34=""),"",$L34*$M34)</f>
        <v/>
      </c>
      <c r="O34" s="15">
        <f>IF(OR($N34="",N($J34)*N($K34)=0),"",ROUND($N34/(N($J34)*N($K34)),2))</f>
        <v/>
      </c>
      <c r="P34" s="27">
        <f>IF(OR($B34="",N(IFERROR(INDEX(Kulturen!$L$2:$L$81,MATCH($B34,Kulturen!$B$2:$B$81,0)),""))=0),"",IFERROR(INDEX(Kulturen!$L$2:$L$81,MATCH($B34,Kulturen!$B$2:$B$81,0)),""))</f>
        <v/>
      </c>
      <c r="Q34" s="28">
        <f>IF(OR($N34="",$P34=""),"",ROUND($N34*$P34,1))</f>
        <v/>
      </c>
      <c r="R34" s="10">
        <f>IF($B34="","",T(IFERROR(INDEX(Kulturen!$M$2:$M$81,MATCH($B34,Kulturen!$B$2:$B$81,0)),"")))</f>
        <v/>
      </c>
      <c r="S34" s="30" t="n"/>
      <c r="T34" s="17" t="n"/>
      <c r="U34" s="16" t="n"/>
      <c r="V34" s="16" t="n"/>
    </row>
    <row r="35">
      <c r="A35" s="10">
        <f>IF($B35="","",COUNTIF($B$2:$B35,$B35))</f>
        <v/>
      </c>
      <c r="B35" s="16" t="n"/>
      <c r="C35" s="10">
        <f>IF($B35="","",T(IFERROR(INDEX(Kulturen!$D$2:$D$81,MATCH($B35,Kulturen!$B$2:$B$81,0)),"")))</f>
        <v/>
      </c>
      <c r="D35" s="10">
        <f>IF($B35="","",T(IFERROR(INDEX(Kulturen!$E$2:$E$81,MATCH($B35,Kulturen!$B$2:$B$81,0)),"")))</f>
        <v/>
      </c>
      <c r="E35" s="16" t="n"/>
      <c r="F35" s="20" t="n"/>
      <c r="G35" s="26">
        <f>IF(OR($B35="",$F35=""),"",MOD($F35+N(IFERROR(INDEX(Kulturen!$F$2:$F$81,MATCH($B35,Kulturen!$B$2:$B$81,0)),""))-1,52)+1)</f>
        <v/>
      </c>
      <c r="H35" s="26">
        <f>IF(OR($B35="",$G35=""),"",MOD($G35+N(IFERROR(INDEX(Kulturen!$G$2:$G$81,MATCH($B35,Kulturen!$B$2:$B$81,0)),""))-1,52)+1)</f>
        <v/>
      </c>
      <c r="I35" s="26">
        <f>IF(OR($B35="",$H35=""),"",MOD($H35+N(IFERROR(INDEX(Kulturen!$H$2:$H$81,MATCH($B35,Kulturen!$B$2:$B$81,0)),""))-1,52)+1)</f>
        <v/>
      </c>
      <c r="J35" s="15">
        <f>IF($E35="","",IFERROR(INDEX(Beete!$C$2:$C$121,MATCH($E35,Beete!$B$2:$B$121,0)),""))</f>
        <v/>
      </c>
      <c r="K35" s="15">
        <f>IF($E35="","",IF(IFERROR(INDEX(Beete!$D$2:$D$121,MATCH($E35,Beete!$B$2:$B$121,0)),"")="",1.2,IFERROR(INDEX(Beete!$D$2:$D$121,MATCH($E35,Beete!$B$2:$B$121,0)),"")))</f>
        <v/>
      </c>
      <c r="L35" s="26">
        <f>IF($B35="","",IF(N(IFERROR(INDEX(Kulturen!$I$2:$I$81,MATCH($B35,Kulturen!$B$2:$B$81,0)),""))&gt;0,IFERROR(INDEX(Kulturen!$I$2:$I$81,MATCH($B35,Kulturen!$B$2:$B$81,0)),""),IF(N(IFERROR(INDEX(Kulturen!$J$2:$J$81,MATCH($B35,Kulturen!$B$2:$B$81,0)),""))&gt;0,MAX(1,ROUNDDOWN($K35*100/IFERROR(INDEX(Kulturen!$J$2:$J$81,MATCH($B35,Kulturen!$B$2:$B$81,0)),""),0)),"")))</f>
        <v/>
      </c>
      <c r="M35" s="26">
        <f>IF(OR($J35="",N(IFERROR(INDEX(Kulturen!$K$2:$K$81,MATCH($B35,Kulturen!$B$2:$B$81,0)),""))=0),"",MAX(1,ROUNDDOWN($J35*100/IFERROR(INDEX(Kulturen!$K$2:$K$81,MATCH($B35,Kulturen!$B$2:$B$81,0)),""),0)))</f>
        <v/>
      </c>
      <c r="N35" s="26">
        <f>IF(OR($L35="",$M35=""),"",$L35*$M35)</f>
        <v/>
      </c>
      <c r="O35" s="15">
        <f>IF(OR($N35="",N($J35)*N($K35)=0),"",ROUND($N35/(N($J35)*N($K35)),2))</f>
        <v/>
      </c>
      <c r="P35" s="27">
        <f>IF(OR($B35="",N(IFERROR(INDEX(Kulturen!$L$2:$L$81,MATCH($B35,Kulturen!$B$2:$B$81,0)),""))=0),"",IFERROR(INDEX(Kulturen!$L$2:$L$81,MATCH($B35,Kulturen!$B$2:$B$81,0)),""))</f>
        <v/>
      </c>
      <c r="Q35" s="28">
        <f>IF(OR($N35="",$P35=""),"",ROUND($N35*$P35,1))</f>
        <v/>
      </c>
      <c r="R35" s="10">
        <f>IF($B35="","",T(IFERROR(INDEX(Kulturen!$M$2:$M$81,MATCH($B35,Kulturen!$B$2:$B$81,0)),"")))</f>
        <v/>
      </c>
      <c r="S35" s="30" t="n"/>
      <c r="T35" s="17" t="n"/>
      <c r="U35" s="16" t="n"/>
      <c r="V35" s="16" t="n"/>
    </row>
    <row r="36">
      <c r="A36" s="10">
        <f>IF($B36="","",COUNTIF($B$2:$B36,$B36))</f>
        <v/>
      </c>
      <c r="B36" s="16" t="n"/>
      <c r="C36" s="10">
        <f>IF($B36="","",T(IFERROR(INDEX(Kulturen!$D$2:$D$81,MATCH($B36,Kulturen!$B$2:$B$81,0)),"")))</f>
        <v/>
      </c>
      <c r="D36" s="10">
        <f>IF($B36="","",T(IFERROR(INDEX(Kulturen!$E$2:$E$81,MATCH($B36,Kulturen!$B$2:$B$81,0)),"")))</f>
        <v/>
      </c>
      <c r="E36" s="16" t="n"/>
      <c r="F36" s="20" t="n"/>
      <c r="G36" s="26">
        <f>IF(OR($B36="",$F36=""),"",MOD($F36+N(IFERROR(INDEX(Kulturen!$F$2:$F$81,MATCH($B36,Kulturen!$B$2:$B$81,0)),""))-1,52)+1)</f>
        <v/>
      </c>
      <c r="H36" s="26">
        <f>IF(OR($B36="",$G36=""),"",MOD($G36+N(IFERROR(INDEX(Kulturen!$G$2:$G$81,MATCH($B36,Kulturen!$B$2:$B$81,0)),""))-1,52)+1)</f>
        <v/>
      </c>
      <c r="I36" s="26">
        <f>IF(OR($B36="",$H36=""),"",MOD($H36+N(IFERROR(INDEX(Kulturen!$H$2:$H$81,MATCH($B36,Kulturen!$B$2:$B$81,0)),""))-1,52)+1)</f>
        <v/>
      </c>
      <c r="J36" s="15">
        <f>IF($E36="","",IFERROR(INDEX(Beete!$C$2:$C$121,MATCH($E36,Beete!$B$2:$B$121,0)),""))</f>
        <v/>
      </c>
      <c r="K36" s="15">
        <f>IF($E36="","",IF(IFERROR(INDEX(Beete!$D$2:$D$121,MATCH($E36,Beete!$B$2:$B$121,0)),"")="",1.2,IFERROR(INDEX(Beete!$D$2:$D$121,MATCH($E36,Beete!$B$2:$B$121,0)),"")))</f>
        <v/>
      </c>
      <c r="L36" s="26">
        <f>IF($B36="","",IF(N(IFERROR(INDEX(Kulturen!$I$2:$I$81,MATCH($B36,Kulturen!$B$2:$B$81,0)),""))&gt;0,IFERROR(INDEX(Kulturen!$I$2:$I$81,MATCH($B36,Kulturen!$B$2:$B$81,0)),""),IF(N(IFERROR(INDEX(Kulturen!$J$2:$J$81,MATCH($B36,Kulturen!$B$2:$B$81,0)),""))&gt;0,MAX(1,ROUNDDOWN($K36*100/IFERROR(INDEX(Kulturen!$J$2:$J$81,MATCH($B36,Kulturen!$B$2:$B$81,0)),""),0)),"")))</f>
        <v/>
      </c>
      <c r="M36" s="26">
        <f>IF(OR($J36="",N(IFERROR(INDEX(Kulturen!$K$2:$K$81,MATCH($B36,Kulturen!$B$2:$B$81,0)),""))=0),"",MAX(1,ROUNDDOWN($J36*100/IFERROR(INDEX(Kulturen!$K$2:$K$81,MATCH($B36,Kulturen!$B$2:$B$81,0)),""),0)))</f>
        <v/>
      </c>
      <c r="N36" s="26">
        <f>IF(OR($L36="",$M36=""),"",$L36*$M36)</f>
        <v/>
      </c>
      <c r="O36" s="15">
        <f>IF(OR($N36="",N($J36)*N($K36)=0),"",ROUND($N36/(N($J36)*N($K36)),2))</f>
        <v/>
      </c>
      <c r="P36" s="27">
        <f>IF(OR($B36="",N(IFERROR(INDEX(Kulturen!$L$2:$L$81,MATCH($B36,Kulturen!$B$2:$B$81,0)),""))=0),"",IFERROR(INDEX(Kulturen!$L$2:$L$81,MATCH($B36,Kulturen!$B$2:$B$81,0)),""))</f>
        <v/>
      </c>
      <c r="Q36" s="28">
        <f>IF(OR($N36="",$P36=""),"",ROUND($N36*$P36,1))</f>
        <v/>
      </c>
      <c r="R36" s="10">
        <f>IF($B36="","",T(IFERROR(INDEX(Kulturen!$M$2:$M$81,MATCH($B36,Kulturen!$B$2:$B$81,0)),"")))</f>
        <v/>
      </c>
      <c r="S36" s="30" t="n"/>
      <c r="T36" s="17" t="n"/>
      <c r="U36" s="16" t="n"/>
      <c r="V36" s="16" t="n"/>
    </row>
    <row r="37">
      <c r="A37" s="10">
        <f>IF($B37="","",COUNTIF($B$2:$B37,$B37))</f>
        <v/>
      </c>
      <c r="B37" s="16" t="n"/>
      <c r="C37" s="10">
        <f>IF($B37="","",T(IFERROR(INDEX(Kulturen!$D$2:$D$81,MATCH($B37,Kulturen!$B$2:$B$81,0)),"")))</f>
        <v/>
      </c>
      <c r="D37" s="10">
        <f>IF($B37="","",T(IFERROR(INDEX(Kulturen!$E$2:$E$81,MATCH($B37,Kulturen!$B$2:$B$81,0)),"")))</f>
        <v/>
      </c>
      <c r="E37" s="16" t="n"/>
      <c r="F37" s="20" t="n"/>
      <c r="G37" s="26">
        <f>IF(OR($B37="",$F37=""),"",MOD($F37+N(IFERROR(INDEX(Kulturen!$F$2:$F$81,MATCH($B37,Kulturen!$B$2:$B$81,0)),""))-1,52)+1)</f>
        <v/>
      </c>
      <c r="H37" s="26">
        <f>IF(OR($B37="",$G37=""),"",MOD($G37+N(IFERROR(INDEX(Kulturen!$G$2:$G$81,MATCH($B37,Kulturen!$B$2:$B$81,0)),""))-1,52)+1)</f>
        <v/>
      </c>
      <c r="I37" s="26">
        <f>IF(OR($B37="",$H37=""),"",MOD($H37+N(IFERROR(INDEX(Kulturen!$H$2:$H$81,MATCH($B37,Kulturen!$B$2:$B$81,0)),""))-1,52)+1)</f>
        <v/>
      </c>
      <c r="J37" s="15">
        <f>IF($E37="","",IFERROR(INDEX(Beete!$C$2:$C$121,MATCH($E37,Beete!$B$2:$B$121,0)),""))</f>
        <v/>
      </c>
      <c r="K37" s="15">
        <f>IF($E37="","",IF(IFERROR(INDEX(Beete!$D$2:$D$121,MATCH($E37,Beete!$B$2:$B$121,0)),"")="",1.2,IFERROR(INDEX(Beete!$D$2:$D$121,MATCH($E37,Beete!$B$2:$B$121,0)),"")))</f>
        <v/>
      </c>
      <c r="L37" s="26">
        <f>IF($B37="","",IF(N(IFERROR(INDEX(Kulturen!$I$2:$I$81,MATCH($B37,Kulturen!$B$2:$B$81,0)),""))&gt;0,IFERROR(INDEX(Kulturen!$I$2:$I$81,MATCH($B37,Kulturen!$B$2:$B$81,0)),""),IF(N(IFERROR(INDEX(Kulturen!$J$2:$J$81,MATCH($B37,Kulturen!$B$2:$B$81,0)),""))&gt;0,MAX(1,ROUNDDOWN($K37*100/IFERROR(INDEX(Kulturen!$J$2:$J$81,MATCH($B37,Kulturen!$B$2:$B$81,0)),""),0)),"")))</f>
        <v/>
      </c>
      <c r="M37" s="26">
        <f>IF(OR($J37="",N(IFERROR(INDEX(Kulturen!$K$2:$K$81,MATCH($B37,Kulturen!$B$2:$B$81,0)),""))=0),"",MAX(1,ROUNDDOWN($J37*100/IFERROR(INDEX(Kulturen!$K$2:$K$81,MATCH($B37,Kulturen!$B$2:$B$81,0)),""),0)))</f>
        <v/>
      </c>
      <c r="N37" s="26">
        <f>IF(OR($L37="",$M37=""),"",$L37*$M37)</f>
        <v/>
      </c>
      <c r="O37" s="15">
        <f>IF(OR($N37="",N($J37)*N($K37)=0),"",ROUND($N37/(N($J37)*N($K37)),2))</f>
        <v/>
      </c>
      <c r="P37" s="27">
        <f>IF(OR($B37="",N(IFERROR(INDEX(Kulturen!$L$2:$L$81,MATCH($B37,Kulturen!$B$2:$B$81,0)),""))=0),"",IFERROR(INDEX(Kulturen!$L$2:$L$81,MATCH($B37,Kulturen!$B$2:$B$81,0)),""))</f>
        <v/>
      </c>
      <c r="Q37" s="28">
        <f>IF(OR($N37="",$P37=""),"",ROUND($N37*$P37,1))</f>
        <v/>
      </c>
      <c r="R37" s="10">
        <f>IF($B37="","",T(IFERROR(INDEX(Kulturen!$M$2:$M$81,MATCH($B37,Kulturen!$B$2:$B$81,0)),"")))</f>
        <v/>
      </c>
      <c r="S37" s="30" t="n"/>
      <c r="T37" s="17" t="n"/>
      <c r="U37" s="16" t="n"/>
      <c r="V37" s="16" t="n"/>
    </row>
    <row r="38">
      <c r="A38" s="10">
        <f>IF($B38="","",COUNTIF($B$2:$B38,$B38))</f>
        <v/>
      </c>
      <c r="B38" s="16" t="n"/>
      <c r="C38" s="10">
        <f>IF($B38="","",T(IFERROR(INDEX(Kulturen!$D$2:$D$81,MATCH($B38,Kulturen!$B$2:$B$81,0)),"")))</f>
        <v/>
      </c>
      <c r="D38" s="10">
        <f>IF($B38="","",T(IFERROR(INDEX(Kulturen!$E$2:$E$81,MATCH($B38,Kulturen!$B$2:$B$81,0)),"")))</f>
        <v/>
      </c>
      <c r="E38" s="16" t="n"/>
      <c r="F38" s="20" t="n"/>
      <c r="G38" s="26">
        <f>IF(OR($B38="",$F38=""),"",MOD($F38+N(IFERROR(INDEX(Kulturen!$F$2:$F$81,MATCH($B38,Kulturen!$B$2:$B$81,0)),""))-1,52)+1)</f>
        <v/>
      </c>
      <c r="H38" s="26">
        <f>IF(OR($B38="",$G38=""),"",MOD($G38+N(IFERROR(INDEX(Kulturen!$G$2:$G$81,MATCH($B38,Kulturen!$B$2:$B$81,0)),""))-1,52)+1)</f>
        <v/>
      </c>
      <c r="I38" s="26">
        <f>IF(OR($B38="",$H38=""),"",MOD($H38+N(IFERROR(INDEX(Kulturen!$H$2:$H$81,MATCH($B38,Kulturen!$B$2:$B$81,0)),""))-1,52)+1)</f>
        <v/>
      </c>
      <c r="J38" s="15">
        <f>IF($E38="","",IFERROR(INDEX(Beete!$C$2:$C$121,MATCH($E38,Beete!$B$2:$B$121,0)),""))</f>
        <v/>
      </c>
      <c r="K38" s="15">
        <f>IF($E38="","",IF(IFERROR(INDEX(Beete!$D$2:$D$121,MATCH($E38,Beete!$B$2:$B$121,0)),"")="",1.2,IFERROR(INDEX(Beete!$D$2:$D$121,MATCH($E38,Beete!$B$2:$B$121,0)),"")))</f>
        <v/>
      </c>
      <c r="L38" s="26">
        <f>IF($B38="","",IF(N(IFERROR(INDEX(Kulturen!$I$2:$I$81,MATCH($B38,Kulturen!$B$2:$B$81,0)),""))&gt;0,IFERROR(INDEX(Kulturen!$I$2:$I$81,MATCH($B38,Kulturen!$B$2:$B$81,0)),""),IF(N(IFERROR(INDEX(Kulturen!$J$2:$J$81,MATCH($B38,Kulturen!$B$2:$B$81,0)),""))&gt;0,MAX(1,ROUNDDOWN($K38*100/IFERROR(INDEX(Kulturen!$J$2:$J$81,MATCH($B38,Kulturen!$B$2:$B$81,0)),""),0)),"")))</f>
        <v/>
      </c>
      <c r="M38" s="26">
        <f>IF(OR($J38="",N(IFERROR(INDEX(Kulturen!$K$2:$K$81,MATCH($B38,Kulturen!$B$2:$B$81,0)),""))=0),"",MAX(1,ROUNDDOWN($J38*100/IFERROR(INDEX(Kulturen!$K$2:$K$81,MATCH($B38,Kulturen!$B$2:$B$81,0)),""),0)))</f>
        <v/>
      </c>
      <c r="N38" s="26">
        <f>IF(OR($L38="",$M38=""),"",$L38*$M38)</f>
        <v/>
      </c>
      <c r="O38" s="15">
        <f>IF(OR($N38="",N($J38)*N($K38)=0),"",ROUND($N38/(N($J38)*N($K38)),2))</f>
        <v/>
      </c>
      <c r="P38" s="27">
        <f>IF(OR($B38="",N(IFERROR(INDEX(Kulturen!$L$2:$L$81,MATCH($B38,Kulturen!$B$2:$B$81,0)),""))=0),"",IFERROR(INDEX(Kulturen!$L$2:$L$81,MATCH($B38,Kulturen!$B$2:$B$81,0)),""))</f>
        <v/>
      </c>
      <c r="Q38" s="28">
        <f>IF(OR($N38="",$P38=""),"",ROUND($N38*$P38,1))</f>
        <v/>
      </c>
      <c r="R38" s="10">
        <f>IF($B38="","",T(IFERROR(INDEX(Kulturen!$M$2:$M$81,MATCH($B38,Kulturen!$B$2:$B$81,0)),"")))</f>
        <v/>
      </c>
      <c r="S38" s="30" t="n"/>
      <c r="T38" s="17" t="n"/>
      <c r="U38" s="16" t="n"/>
      <c r="V38" s="16" t="n"/>
    </row>
    <row r="39">
      <c r="A39" s="10">
        <f>IF($B39="","",COUNTIF($B$2:$B39,$B39))</f>
        <v/>
      </c>
      <c r="B39" s="16" t="n"/>
      <c r="C39" s="10">
        <f>IF($B39="","",T(IFERROR(INDEX(Kulturen!$D$2:$D$81,MATCH($B39,Kulturen!$B$2:$B$81,0)),"")))</f>
        <v/>
      </c>
      <c r="D39" s="10">
        <f>IF($B39="","",T(IFERROR(INDEX(Kulturen!$E$2:$E$81,MATCH($B39,Kulturen!$B$2:$B$81,0)),"")))</f>
        <v/>
      </c>
      <c r="E39" s="16" t="n"/>
      <c r="F39" s="20" t="n"/>
      <c r="G39" s="26">
        <f>IF(OR($B39="",$F39=""),"",MOD($F39+N(IFERROR(INDEX(Kulturen!$F$2:$F$81,MATCH($B39,Kulturen!$B$2:$B$81,0)),""))-1,52)+1)</f>
        <v/>
      </c>
      <c r="H39" s="26">
        <f>IF(OR($B39="",$G39=""),"",MOD($G39+N(IFERROR(INDEX(Kulturen!$G$2:$G$81,MATCH($B39,Kulturen!$B$2:$B$81,0)),""))-1,52)+1)</f>
        <v/>
      </c>
      <c r="I39" s="26">
        <f>IF(OR($B39="",$H39=""),"",MOD($H39+N(IFERROR(INDEX(Kulturen!$H$2:$H$81,MATCH($B39,Kulturen!$B$2:$B$81,0)),""))-1,52)+1)</f>
        <v/>
      </c>
      <c r="J39" s="15">
        <f>IF($E39="","",IFERROR(INDEX(Beete!$C$2:$C$121,MATCH($E39,Beete!$B$2:$B$121,0)),""))</f>
        <v/>
      </c>
      <c r="K39" s="15">
        <f>IF($E39="","",IF(IFERROR(INDEX(Beete!$D$2:$D$121,MATCH($E39,Beete!$B$2:$B$121,0)),"")="",1.2,IFERROR(INDEX(Beete!$D$2:$D$121,MATCH($E39,Beete!$B$2:$B$121,0)),"")))</f>
        <v/>
      </c>
      <c r="L39" s="26">
        <f>IF($B39="","",IF(N(IFERROR(INDEX(Kulturen!$I$2:$I$81,MATCH($B39,Kulturen!$B$2:$B$81,0)),""))&gt;0,IFERROR(INDEX(Kulturen!$I$2:$I$81,MATCH($B39,Kulturen!$B$2:$B$81,0)),""),IF(N(IFERROR(INDEX(Kulturen!$J$2:$J$81,MATCH($B39,Kulturen!$B$2:$B$81,0)),""))&gt;0,MAX(1,ROUNDDOWN($K39*100/IFERROR(INDEX(Kulturen!$J$2:$J$81,MATCH($B39,Kulturen!$B$2:$B$81,0)),""),0)),"")))</f>
        <v/>
      </c>
      <c r="M39" s="26">
        <f>IF(OR($J39="",N(IFERROR(INDEX(Kulturen!$K$2:$K$81,MATCH($B39,Kulturen!$B$2:$B$81,0)),""))=0),"",MAX(1,ROUNDDOWN($J39*100/IFERROR(INDEX(Kulturen!$K$2:$K$81,MATCH($B39,Kulturen!$B$2:$B$81,0)),""),0)))</f>
        <v/>
      </c>
      <c r="N39" s="26">
        <f>IF(OR($L39="",$M39=""),"",$L39*$M39)</f>
        <v/>
      </c>
      <c r="O39" s="15">
        <f>IF(OR($N39="",N($J39)*N($K39)=0),"",ROUND($N39/(N($J39)*N($K39)),2))</f>
        <v/>
      </c>
      <c r="P39" s="27">
        <f>IF(OR($B39="",N(IFERROR(INDEX(Kulturen!$L$2:$L$81,MATCH($B39,Kulturen!$B$2:$B$81,0)),""))=0),"",IFERROR(INDEX(Kulturen!$L$2:$L$81,MATCH($B39,Kulturen!$B$2:$B$81,0)),""))</f>
        <v/>
      </c>
      <c r="Q39" s="28">
        <f>IF(OR($N39="",$P39=""),"",ROUND($N39*$P39,1))</f>
        <v/>
      </c>
      <c r="R39" s="10">
        <f>IF($B39="","",T(IFERROR(INDEX(Kulturen!$M$2:$M$81,MATCH($B39,Kulturen!$B$2:$B$81,0)),"")))</f>
        <v/>
      </c>
      <c r="S39" s="30" t="n"/>
      <c r="T39" s="17" t="n"/>
      <c r="U39" s="16" t="n"/>
      <c r="V39" s="16" t="n"/>
    </row>
    <row r="40">
      <c r="A40" s="10">
        <f>IF($B40="","",COUNTIF($B$2:$B40,$B40))</f>
        <v/>
      </c>
      <c r="B40" s="16" t="n"/>
      <c r="C40" s="10">
        <f>IF($B40="","",T(IFERROR(INDEX(Kulturen!$D$2:$D$81,MATCH($B40,Kulturen!$B$2:$B$81,0)),"")))</f>
        <v/>
      </c>
      <c r="D40" s="10">
        <f>IF($B40="","",T(IFERROR(INDEX(Kulturen!$E$2:$E$81,MATCH($B40,Kulturen!$B$2:$B$81,0)),"")))</f>
        <v/>
      </c>
      <c r="E40" s="16" t="n"/>
      <c r="F40" s="20" t="n"/>
      <c r="G40" s="26">
        <f>IF(OR($B40="",$F40=""),"",MOD($F40+N(IFERROR(INDEX(Kulturen!$F$2:$F$81,MATCH($B40,Kulturen!$B$2:$B$81,0)),""))-1,52)+1)</f>
        <v/>
      </c>
      <c r="H40" s="26">
        <f>IF(OR($B40="",$G40=""),"",MOD($G40+N(IFERROR(INDEX(Kulturen!$G$2:$G$81,MATCH($B40,Kulturen!$B$2:$B$81,0)),""))-1,52)+1)</f>
        <v/>
      </c>
      <c r="I40" s="26">
        <f>IF(OR($B40="",$H40=""),"",MOD($H40+N(IFERROR(INDEX(Kulturen!$H$2:$H$81,MATCH($B40,Kulturen!$B$2:$B$81,0)),""))-1,52)+1)</f>
        <v/>
      </c>
      <c r="J40" s="15">
        <f>IF($E40="","",IFERROR(INDEX(Beete!$C$2:$C$121,MATCH($E40,Beete!$B$2:$B$121,0)),""))</f>
        <v/>
      </c>
      <c r="K40" s="15">
        <f>IF($E40="","",IF(IFERROR(INDEX(Beete!$D$2:$D$121,MATCH($E40,Beete!$B$2:$B$121,0)),"")="",1.2,IFERROR(INDEX(Beete!$D$2:$D$121,MATCH($E40,Beete!$B$2:$B$121,0)),"")))</f>
        <v/>
      </c>
      <c r="L40" s="26">
        <f>IF($B40="","",IF(N(IFERROR(INDEX(Kulturen!$I$2:$I$81,MATCH($B40,Kulturen!$B$2:$B$81,0)),""))&gt;0,IFERROR(INDEX(Kulturen!$I$2:$I$81,MATCH($B40,Kulturen!$B$2:$B$81,0)),""),IF(N(IFERROR(INDEX(Kulturen!$J$2:$J$81,MATCH($B40,Kulturen!$B$2:$B$81,0)),""))&gt;0,MAX(1,ROUNDDOWN($K40*100/IFERROR(INDEX(Kulturen!$J$2:$J$81,MATCH($B40,Kulturen!$B$2:$B$81,0)),""),0)),"")))</f>
        <v/>
      </c>
      <c r="M40" s="26">
        <f>IF(OR($J40="",N(IFERROR(INDEX(Kulturen!$K$2:$K$81,MATCH($B40,Kulturen!$B$2:$B$81,0)),""))=0),"",MAX(1,ROUNDDOWN($J40*100/IFERROR(INDEX(Kulturen!$K$2:$K$81,MATCH($B40,Kulturen!$B$2:$B$81,0)),""),0)))</f>
        <v/>
      </c>
      <c r="N40" s="26">
        <f>IF(OR($L40="",$M40=""),"",$L40*$M40)</f>
        <v/>
      </c>
      <c r="O40" s="15">
        <f>IF(OR($N40="",N($J40)*N($K40)=0),"",ROUND($N40/(N($J40)*N($K40)),2))</f>
        <v/>
      </c>
      <c r="P40" s="27">
        <f>IF(OR($B40="",N(IFERROR(INDEX(Kulturen!$L$2:$L$81,MATCH($B40,Kulturen!$B$2:$B$81,0)),""))=0),"",IFERROR(INDEX(Kulturen!$L$2:$L$81,MATCH($B40,Kulturen!$B$2:$B$81,0)),""))</f>
        <v/>
      </c>
      <c r="Q40" s="28">
        <f>IF(OR($N40="",$P40=""),"",ROUND($N40*$P40,1))</f>
        <v/>
      </c>
      <c r="R40" s="10">
        <f>IF($B40="","",T(IFERROR(INDEX(Kulturen!$M$2:$M$81,MATCH($B40,Kulturen!$B$2:$B$81,0)),"")))</f>
        <v/>
      </c>
      <c r="S40" s="30" t="n"/>
      <c r="T40" s="17" t="n"/>
      <c r="U40" s="16" t="n"/>
      <c r="V40" s="16" t="n"/>
    </row>
    <row r="41">
      <c r="A41" s="10">
        <f>IF($B41="","",COUNTIF($B$2:$B41,$B41))</f>
        <v/>
      </c>
      <c r="B41" s="16" t="n"/>
      <c r="C41" s="10">
        <f>IF($B41="","",T(IFERROR(INDEX(Kulturen!$D$2:$D$81,MATCH($B41,Kulturen!$B$2:$B$81,0)),"")))</f>
        <v/>
      </c>
      <c r="D41" s="10">
        <f>IF($B41="","",T(IFERROR(INDEX(Kulturen!$E$2:$E$81,MATCH($B41,Kulturen!$B$2:$B$81,0)),"")))</f>
        <v/>
      </c>
      <c r="E41" s="16" t="n"/>
      <c r="F41" s="20" t="n"/>
      <c r="G41" s="26">
        <f>IF(OR($B41="",$F41=""),"",MOD($F41+N(IFERROR(INDEX(Kulturen!$F$2:$F$81,MATCH($B41,Kulturen!$B$2:$B$81,0)),""))-1,52)+1)</f>
        <v/>
      </c>
      <c r="H41" s="26">
        <f>IF(OR($B41="",$G41=""),"",MOD($G41+N(IFERROR(INDEX(Kulturen!$G$2:$G$81,MATCH($B41,Kulturen!$B$2:$B$81,0)),""))-1,52)+1)</f>
        <v/>
      </c>
      <c r="I41" s="26">
        <f>IF(OR($B41="",$H41=""),"",MOD($H41+N(IFERROR(INDEX(Kulturen!$H$2:$H$81,MATCH($B41,Kulturen!$B$2:$B$81,0)),""))-1,52)+1)</f>
        <v/>
      </c>
      <c r="J41" s="15">
        <f>IF($E41="","",IFERROR(INDEX(Beete!$C$2:$C$121,MATCH($E41,Beete!$B$2:$B$121,0)),""))</f>
        <v/>
      </c>
      <c r="K41" s="15">
        <f>IF($E41="","",IF(IFERROR(INDEX(Beete!$D$2:$D$121,MATCH($E41,Beete!$B$2:$B$121,0)),"")="",1.2,IFERROR(INDEX(Beete!$D$2:$D$121,MATCH($E41,Beete!$B$2:$B$121,0)),"")))</f>
        <v/>
      </c>
      <c r="L41" s="26">
        <f>IF($B41="","",IF(N(IFERROR(INDEX(Kulturen!$I$2:$I$81,MATCH($B41,Kulturen!$B$2:$B$81,0)),""))&gt;0,IFERROR(INDEX(Kulturen!$I$2:$I$81,MATCH($B41,Kulturen!$B$2:$B$81,0)),""),IF(N(IFERROR(INDEX(Kulturen!$J$2:$J$81,MATCH($B41,Kulturen!$B$2:$B$81,0)),""))&gt;0,MAX(1,ROUNDDOWN($K41*100/IFERROR(INDEX(Kulturen!$J$2:$J$81,MATCH($B41,Kulturen!$B$2:$B$81,0)),""),0)),"")))</f>
        <v/>
      </c>
      <c r="M41" s="26">
        <f>IF(OR($J41="",N(IFERROR(INDEX(Kulturen!$K$2:$K$81,MATCH($B41,Kulturen!$B$2:$B$81,0)),""))=0),"",MAX(1,ROUNDDOWN($J41*100/IFERROR(INDEX(Kulturen!$K$2:$K$81,MATCH($B41,Kulturen!$B$2:$B$81,0)),""),0)))</f>
        <v/>
      </c>
      <c r="N41" s="26">
        <f>IF(OR($L41="",$M41=""),"",$L41*$M41)</f>
        <v/>
      </c>
      <c r="O41" s="15">
        <f>IF(OR($N41="",N($J41)*N($K41)=0),"",ROUND($N41/(N($J41)*N($K41)),2))</f>
        <v/>
      </c>
      <c r="P41" s="27">
        <f>IF(OR($B41="",N(IFERROR(INDEX(Kulturen!$L$2:$L$81,MATCH($B41,Kulturen!$B$2:$B$81,0)),""))=0),"",IFERROR(INDEX(Kulturen!$L$2:$L$81,MATCH($B41,Kulturen!$B$2:$B$81,0)),""))</f>
        <v/>
      </c>
      <c r="Q41" s="28">
        <f>IF(OR($N41="",$P41=""),"",ROUND($N41*$P41,1))</f>
        <v/>
      </c>
      <c r="R41" s="10">
        <f>IF($B41="","",T(IFERROR(INDEX(Kulturen!$M$2:$M$81,MATCH($B41,Kulturen!$B$2:$B$81,0)),"")))</f>
        <v/>
      </c>
      <c r="S41" s="30" t="n"/>
      <c r="T41" s="17" t="n"/>
      <c r="U41" s="16" t="n"/>
      <c r="V41" s="16" t="n"/>
    </row>
    <row r="42">
      <c r="A42" s="10">
        <f>IF($B42="","",COUNTIF($B$2:$B42,$B42))</f>
        <v/>
      </c>
      <c r="B42" s="16" t="n"/>
      <c r="C42" s="10">
        <f>IF($B42="","",T(IFERROR(INDEX(Kulturen!$D$2:$D$81,MATCH($B42,Kulturen!$B$2:$B$81,0)),"")))</f>
        <v/>
      </c>
      <c r="D42" s="10">
        <f>IF($B42="","",T(IFERROR(INDEX(Kulturen!$E$2:$E$81,MATCH($B42,Kulturen!$B$2:$B$81,0)),"")))</f>
        <v/>
      </c>
      <c r="E42" s="16" t="n"/>
      <c r="F42" s="20" t="n"/>
      <c r="G42" s="26">
        <f>IF(OR($B42="",$F42=""),"",MOD($F42+N(IFERROR(INDEX(Kulturen!$F$2:$F$81,MATCH($B42,Kulturen!$B$2:$B$81,0)),""))-1,52)+1)</f>
        <v/>
      </c>
      <c r="H42" s="26">
        <f>IF(OR($B42="",$G42=""),"",MOD($G42+N(IFERROR(INDEX(Kulturen!$G$2:$G$81,MATCH($B42,Kulturen!$B$2:$B$81,0)),""))-1,52)+1)</f>
        <v/>
      </c>
      <c r="I42" s="26">
        <f>IF(OR($B42="",$H42=""),"",MOD($H42+N(IFERROR(INDEX(Kulturen!$H$2:$H$81,MATCH($B42,Kulturen!$B$2:$B$81,0)),""))-1,52)+1)</f>
        <v/>
      </c>
      <c r="J42" s="15">
        <f>IF($E42="","",IFERROR(INDEX(Beete!$C$2:$C$121,MATCH($E42,Beete!$B$2:$B$121,0)),""))</f>
        <v/>
      </c>
      <c r="K42" s="15">
        <f>IF($E42="","",IF(IFERROR(INDEX(Beete!$D$2:$D$121,MATCH($E42,Beete!$B$2:$B$121,0)),"")="",1.2,IFERROR(INDEX(Beete!$D$2:$D$121,MATCH($E42,Beete!$B$2:$B$121,0)),"")))</f>
        <v/>
      </c>
      <c r="L42" s="26">
        <f>IF($B42="","",IF(N(IFERROR(INDEX(Kulturen!$I$2:$I$81,MATCH($B42,Kulturen!$B$2:$B$81,0)),""))&gt;0,IFERROR(INDEX(Kulturen!$I$2:$I$81,MATCH($B42,Kulturen!$B$2:$B$81,0)),""),IF(N(IFERROR(INDEX(Kulturen!$J$2:$J$81,MATCH($B42,Kulturen!$B$2:$B$81,0)),""))&gt;0,MAX(1,ROUNDDOWN($K42*100/IFERROR(INDEX(Kulturen!$J$2:$J$81,MATCH($B42,Kulturen!$B$2:$B$81,0)),""),0)),"")))</f>
        <v/>
      </c>
      <c r="M42" s="26">
        <f>IF(OR($J42="",N(IFERROR(INDEX(Kulturen!$K$2:$K$81,MATCH($B42,Kulturen!$B$2:$B$81,0)),""))=0),"",MAX(1,ROUNDDOWN($J42*100/IFERROR(INDEX(Kulturen!$K$2:$K$81,MATCH($B42,Kulturen!$B$2:$B$81,0)),""),0)))</f>
        <v/>
      </c>
      <c r="N42" s="26">
        <f>IF(OR($L42="",$M42=""),"",$L42*$M42)</f>
        <v/>
      </c>
      <c r="O42" s="15">
        <f>IF(OR($N42="",N($J42)*N($K42)=0),"",ROUND($N42/(N($J42)*N($K42)),2))</f>
        <v/>
      </c>
      <c r="P42" s="27">
        <f>IF(OR($B42="",N(IFERROR(INDEX(Kulturen!$L$2:$L$81,MATCH($B42,Kulturen!$B$2:$B$81,0)),""))=0),"",IFERROR(INDEX(Kulturen!$L$2:$L$81,MATCH($B42,Kulturen!$B$2:$B$81,0)),""))</f>
        <v/>
      </c>
      <c r="Q42" s="28">
        <f>IF(OR($N42="",$P42=""),"",ROUND($N42*$P42,1))</f>
        <v/>
      </c>
      <c r="R42" s="10">
        <f>IF($B42="","",T(IFERROR(INDEX(Kulturen!$M$2:$M$81,MATCH($B42,Kulturen!$B$2:$B$81,0)),"")))</f>
        <v/>
      </c>
      <c r="S42" s="30" t="n"/>
      <c r="T42" s="17" t="n"/>
      <c r="U42" s="16" t="n"/>
      <c r="V42" s="16" t="n"/>
    </row>
    <row r="43">
      <c r="A43" s="10">
        <f>IF($B43="","",COUNTIF($B$2:$B43,$B43))</f>
        <v/>
      </c>
      <c r="B43" s="16" t="n"/>
      <c r="C43" s="10">
        <f>IF($B43="","",T(IFERROR(INDEX(Kulturen!$D$2:$D$81,MATCH($B43,Kulturen!$B$2:$B$81,0)),"")))</f>
        <v/>
      </c>
      <c r="D43" s="10">
        <f>IF($B43="","",T(IFERROR(INDEX(Kulturen!$E$2:$E$81,MATCH($B43,Kulturen!$B$2:$B$81,0)),"")))</f>
        <v/>
      </c>
      <c r="E43" s="16" t="n"/>
      <c r="F43" s="20" t="n"/>
      <c r="G43" s="26">
        <f>IF(OR($B43="",$F43=""),"",MOD($F43+N(IFERROR(INDEX(Kulturen!$F$2:$F$81,MATCH($B43,Kulturen!$B$2:$B$81,0)),""))-1,52)+1)</f>
        <v/>
      </c>
      <c r="H43" s="26">
        <f>IF(OR($B43="",$G43=""),"",MOD($G43+N(IFERROR(INDEX(Kulturen!$G$2:$G$81,MATCH($B43,Kulturen!$B$2:$B$81,0)),""))-1,52)+1)</f>
        <v/>
      </c>
      <c r="I43" s="26">
        <f>IF(OR($B43="",$H43=""),"",MOD($H43+N(IFERROR(INDEX(Kulturen!$H$2:$H$81,MATCH($B43,Kulturen!$B$2:$B$81,0)),""))-1,52)+1)</f>
        <v/>
      </c>
      <c r="J43" s="15">
        <f>IF($E43="","",IFERROR(INDEX(Beete!$C$2:$C$121,MATCH($E43,Beete!$B$2:$B$121,0)),""))</f>
        <v/>
      </c>
      <c r="K43" s="15">
        <f>IF($E43="","",IF(IFERROR(INDEX(Beete!$D$2:$D$121,MATCH($E43,Beete!$B$2:$B$121,0)),"")="",1.2,IFERROR(INDEX(Beete!$D$2:$D$121,MATCH($E43,Beete!$B$2:$B$121,0)),"")))</f>
        <v/>
      </c>
      <c r="L43" s="26">
        <f>IF($B43="","",IF(N(IFERROR(INDEX(Kulturen!$I$2:$I$81,MATCH($B43,Kulturen!$B$2:$B$81,0)),""))&gt;0,IFERROR(INDEX(Kulturen!$I$2:$I$81,MATCH($B43,Kulturen!$B$2:$B$81,0)),""),IF(N(IFERROR(INDEX(Kulturen!$J$2:$J$81,MATCH($B43,Kulturen!$B$2:$B$81,0)),""))&gt;0,MAX(1,ROUNDDOWN($K43*100/IFERROR(INDEX(Kulturen!$J$2:$J$81,MATCH($B43,Kulturen!$B$2:$B$81,0)),""),0)),"")))</f>
        <v/>
      </c>
      <c r="M43" s="26">
        <f>IF(OR($J43="",N(IFERROR(INDEX(Kulturen!$K$2:$K$81,MATCH($B43,Kulturen!$B$2:$B$81,0)),""))=0),"",MAX(1,ROUNDDOWN($J43*100/IFERROR(INDEX(Kulturen!$K$2:$K$81,MATCH($B43,Kulturen!$B$2:$B$81,0)),""),0)))</f>
        <v/>
      </c>
      <c r="N43" s="26">
        <f>IF(OR($L43="",$M43=""),"",$L43*$M43)</f>
        <v/>
      </c>
      <c r="O43" s="15">
        <f>IF(OR($N43="",N($J43)*N($K43)=0),"",ROUND($N43/(N($J43)*N($K43)),2))</f>
        <v/>
      </c>
      <c r="P43" s="27">
        <f>IF(OR($B43="",N(IFERROR(INDEX(Kulturen!$L$2:$L$81,MATCH($B43,Kulturen!$B$2:$B$81,0)),""))=0),"",IFERROR(INDEX(Kulturen!$L$2:$L$81,MATCH($B43,Kulturen!$B$2:$B$81,0)),""))</f>
        <v/>
      </c>
      <c r="Q43" s="28">
        <f>IF(OR($N43="",$P43=""),"",ROUND($N43*$P43,1))</f>
        <v/>
      </c>
      <c r="R43" s="10">
        <f>IF($B43="","",T(IFERROR(INDEX(Kulturen!$M$2:$M$81,MATCH($B43,Kulturen!$B$2:$B$81,0)),"")))</f>
        <v/>
      </c>
      <c r="S43" s="30" t="n"/>
      <c r="T43" s="17" t="n"/>
      <c r="U43" s="16" t="n"/>
      <c r="V43" s="16" t="n"/>
    </row>
    <row r="44">
      <c r="A44" s="10">
        <f>IF($B44="","",COUNTIF($B$2:$B44,$B44))</f>
        <v/>
      </c>
      <c r="B44" s="16" t="n"/>
      <c r="C44" s="10">
        <f>IF($B44="","",T(IFERROR(INDEX(Kulturen!$D$2:$D$81,MATCH($B44,Kulturen!$B$2:$B$81,0)),"")))</f>
        <v/>
      </c>
      <c r="D44" s="10">
        <f>IF($B44="","",T(IFERROR(INDEX(Kulturen!$E$2:$E$81,MATCH($B44,Kulturen!$B$2:$B$81,0)),"")))</f>
        <v/>
      </c>
      <c r="E44" s="16" t="n"/>
      <c r="F44" s="20" t="n"/>
      <c r="G44" s="26">
        <f>IF(OR($B44="",$F44=""),"",MOD($F44+N(IFERROR(INDEX(Kulturen!$F$2:$F$81,MATCH($B44,Kulturen!$B$2:$B$81,0)),""))-1,52)+1)</f>
        <v/>
      </c>
      <c r="H44" s="26">
        <f>IF(OR($B44="",$G44=""),"",MOD($G44+N(IFERROR(INDEX(Kulturen!$G$2:$G$81,MATCH($B44,Kulturen!$B$2:$B$81,0)),""))-1,52)+1)</f>
        <v/>
      </c>
      <c r="I44" s="26">
        <f>IF(OR($B44="",$H44=""),"",MOD($H44+N(IFERROR(INDEX(Kulturen!$H$2:$H$81,MATCH($B44,Kulturen!$B$2:$B$81,0)),""))-1,52)+1)</f>
        <v/>
      </c>
      <c r="J44" s="15">
        <f>IF($E44="","",IFERROR(INDEX(Beete!$C$2:$C$121,MATCH($E44,Beete!$B$2:$B$121,0)),""))</f>
        <v/>
      </c>
      <c r="K44" s="15">
        <f>IF($E44="","",IF(IFERROR(INDEX(Beete!$D$2:$D$121,MATCH($E44,Beete!$B$2:$B$121,0)),"")="",1.2,IFERROR(INDEX(Beete!$D$2:$D$121,MATCH($E44,Beete!$B$2:$B$121,0)),"")))</f>
        <v/>
      </c>
      <c r="L44" s="26">
        <f>IF($B44="","",IF(N(IFERROR(INDEX(Kulturen!$I$2:$I$81,MATCH($B44,Kulturen!$B$2:$B$81,0)),""))&gt;0,IFERROR(INDEX(Kulturen!$I$2:$I$81,MATCH($B44,Kulturen!$B$2:$B$81,0)),""),IF(N(IFERROR(INDEX(Kulturen!$J$2:$J$81,MATCH($B44,Kulturen!$B$2:$B$81,0)),""))&gt;0,MAX(1,ROUNDDOWN($K44*100/IFERROR(INDEX(Kulturen!$J$2:$J$81,MATCH($B44,Kulturen!$B$2:$B$81,0)),""),0)),"")))</f>
        <v/>
      </c>
      <c r="M44" s="26">
        <f>IF(OR($J44="",N(IFERROR(INDEX(Kulturen!$K$2:$K$81,MATCH($B44,Kulturen!$B$2:$B$81,0)),""))=0),"",MAX(1,ROUNDDOWN($J44*100/IFERROR(INDEX(Kulturen!$K$2:$K$81,MATCH($B44,Kulturen!$B$2:$B$81,0)),""),0)))</f>
        <v/>
      </c>
      <c r="N44" s="26">
        <f>IF(OR($L44="",$M44=""),"",$L44*$M44)</f>
        <v/>
      </c>
      <c r="O44" s="15">
        <f>IF(OR($N44="",N($J44)*N($K44)=0),"",ROUND($N44/(N($J44)*N($K44)),2))</f>
        <v/>
      </c>
      <c r="P44" s="27">
        <f>IF(OR($B44="",N(IFERROR(INDEX(Kulturen!$L$2:$L$81,MATCH($B44,Kulturen!$B$2:$B$81,0)),""))=0),"",IFERROR(INDEX(Kulturen!$L$2:$L$81,MATCH($B44,Kulturen!$B$2:$B$81,0)),""))</f>
        <v/>
      </c>
      <c r="Q44" s="28">
        <f>IF(OR($N44="",$P44=""),"",ROUND($N44*$P44,1))</f>
        <v/>
      </c>
      <c r="R44" s="10">
        <f>IF($B44="","",T(IFERROR(INDEX(Kulturen!$M$2:$M$81,MATCH($B44,Kulturen!$B$2:$B$81,0)),"")))</f>
        <v/>
      </c>
      <c r="S44" s="30" t="n"/>
      <c r="T44" s="17" t="n"/>
      <c r="U44" s="16" t="n"/>
      <c r="V44" s="16" t="n"/>
    </row>
    <row r="45">
      <c r="A45" s="10">
        <f>IF($B45="","",COUNTIF($B$2:$B45,$B45))</f>
        <v/>
      </c>
      <c r="B45" s="16" t="n"/>
      <c r="C45" s="10">
        <f>IF($B45="","",T(IFERROR(INDEX(Kulturen!$D$2:$D$81,MATCH($B45,Kulturen!$B$2:$B$81,0)),"")))</f>
        <v/>
      </c>
      <c r="D45" s="10">
        <f>IF($B45="","",T(IFERROR(INDEX(Kulturen!$E$2:$E$81,MATCH($B45,Kulturen!$B$2:$B$81,0)),"")))</f>
        <v/>
      </c>
      <c r="E45" s="16" t="n"/>
      <c r="F45" s="20" t="n"/>
      <c r="G45" s="26">
        <f>IF(OR($B45="",$F45=""),"",MOD($F45+N(IFERROR(INDEX(Kulturen!$F$2:$F$81,MATCH($B45,Kulturen!$B$2:$B$81,0)),""))-1,52)+1)</f>
        <v/>
      </c>
      <c r="H45" s="26">
        <f>IF(OR($B45="",$G45=""),"",MOD($G45+N(IFERROR(INDEX(Kulturen!$G$2:$G$81,MATCH($B45,Kulturen!$B$2:$B$81,0)),""))-1,52)+1)</f>
        <v/>
      </c>
      <c r="I45" s="26">
        <f>IF(OR($B45="",$H45=""),"",MOD($H45+N(IFERROR(INDEX(Kulturen!$H$2:$H$81,MATCH($B45,Kulturen!$B$2:$B$81,0)),""))-1,52)+1)</f>
        <v/>
      </c>
      <c r="J45" s="15">
        <f>IF($E45="","",IFERROR(INDEX(Beete!$C$2:$C$121,MATCH($E45,Beete!$B$2:$B$121,0)),""))</f>
        <v/>
      </c>
      <c r="K45" s="15">
        <f>IF($E45="","",IF(IFERROR(INDEX(Beete!$D$2:$D$121,MATCH($E45,Beete!$B$2:$B$121,0)),"")="",1.2,IFERROR(INDEX(Beete!$D$2:$D$121,MATCH($E45,Beete!$B$2:$B$121,0)),"")))</f>
        <v/>
      </c>
      <c r="L45" s="26">
        <f>IF($B45="","",IF(N(IFERROR(INDEX(Kulturen!$I$2:$I$81,MATCH($B45,Kulturen!$B$2:$B$81,0)),""))&gt;0,IFERROR(INDEX(Kulturen!$I$2:$I$81,MATCH($B45,Kulturen!$B$2:$B$81,0)),""),IF(N(IFERROR(INDEX(Kulturen!$J$2:$J$81,MATCH($B45,Kulturen!$B$2:$B$81,0)),""))&gt;0,MAX(1,ROUNDDOWN($K45*100/IFERROR(INDEX(Kulturen!$J$2:$J$81,MATCH($B45,Kulturen!$B$2:$B$81,0)),""),0)),"")))</f>
        <v/>
      </c>
      <c r="M45" s="26">
        <f>IF(OR($J45="",N(IFERROR(INDEX(Kulturen!$K$2:$K$81,MATCH($B45,Kulturen!$B$2:$B$81,0)),""))=0),"",MAX(1,ROUNDDOWN($J45*100/IFERROR(INDEX(Kulturen!$K$2:$K$81,MATCH($B45,Kulturen!$B$2:$B$81,0)),""),0)))</f>
        <v/>
      </c>
      <c r="N45" s="26">
        <f>IF(OR($L45="",$M45=""),"",$L45*$M45)</f>
        <v/>
      </c>
      <c r="O45" s="15">
        <f>IF(OR($N45="",N($J45)*N($K45)=0),"",ROUND($N45/(N($J45)*N($K45)),2))</f>
        <v/>
      </c>
      <c r="P45" s="27">
        <f>IF(OR($B45="",N(IFERROR(INDEX(Kulturen!$L$2:$L$81,MATCH($B45,Kulturen!$B$2:$B$81,0)),""))=0),"",IFERROR(INDEX(Kulturen!$L$2:$L$81,MATCH($B45,Kulturen!$B$2:$B$81,0)),""))</f>
        <v/>
      </c>
      <c r="Q45" s="28">
        <f>IF(OR($N45="",$P45=""),"",ROUND($N45*$P45,1))</f>
        <v/>
      </c>
      <c r="R45" s="10">
        <f>IF($B45="","",T(IFERROR(INDEX(Kulturen!$M$2:$M$81,MATCH($B45,Kulturen!$B$2:$B$81,0)),"")))</f>
        <v/>
      </c>
      <c r="S45" s="30" t="n"/>
      <c r="T45" s="17" t="n"/>
      <c r="U45" s="16" t="n"/>
      <c r="V45" s="16" t="n"/>
    </row>
    <row r="46">
      <c r="A46" s="10">
        <f>IF($B46="","",COUNTIF($B$2:$B46,$B46))</f>
        <v/>
      </c>
      <c r="B46" s="16" t="n"/>
      <c r="C46" s="10">
        <f>IF($B46="","",T(IFERROR(INDEX(Kulturen!$D$2:$D$81,MATCH($B46,Kulturen!$B$2:$B$81,0)),"")))</f>
        <v/>
      </c>
      <c r="D46" s="10">
        <f>IF($B46="","",T(IFERROR(INDEX(Kulturen!$E$2:$E$81,MATCH($B46,Kulturen!$B$2:$B$81,0)),"")))</f>
        <v/>
      </c>
      <c r="E46" s="16" t="n"/>
      <c r="F46" s="20" t="n"/>
      <c r="G46" s="26">
        <f>IF(OR($B46="",$F46=""),"",MOD($F46+N(IFERROR(INDEX(Kulturen!$F$2:$F$81,MATCH($B46,Kulturen!$B$2:$B$81,0)),""))-1,52)+1)</f>
        <v/>
      </c>
      <c r="H46" s="26">
        <f>IF(OR($B46="",$G46=""),"",MOD($G46+N(IFERROR(INDEX(Kulturen!$G$2:$G$81,MATCH($B46,Kulturen!$B$2:$B$81,0)),""))-1,52)+1)</f>
        <v/>
      </c>
      <c r="I46" s="26">
        <f>IF(OR($B46="",$H46=""),"",MOD($H46+N(IFERROR(INDEX(Kulturen!$H$2:$H$81,MATCH($B46,Kulturen!$B$2:$B$81,0)),""))-1,52)+1)</f>
        <v/>
      </c>
      <c r="J46" s="15">
        <f>IF($E46="","",IFERROR(INDEX(Beete!$C$2:$C$121,MATCH($E46,Beete!$B$2:$B$121,0)),""))</f>
        <v/>
      </c>
      <c r="K46" s="15">
        <f>IF($E46="","",IF(IFERROR(INDEX(Beete!$D$2:$D$121,MATCH($E46,Beete!$B$2:$B$121,0)),"")="",1.2,IFERROR(INDEX(Beete!$D$2:$D$121,MATCH($E46,Beete!$B$2:$B$121,0)),"")))</f>
        <v/>
      </c>
      <c r="L46" s="26">
        <f>IF($B46="","",IF(N(IFERROR(INDEX(Kulturen!$I$2:$I$81,MATCH($B46,Kulturen!$B$2:$B$81,0)),""))&gt;0,IFERROR(INDEX(Kulturen!$I$2:$I$81,MATCH($B46,Kulturen!$B$2:$B$81,0)),""),IF(N(IFERROR(INDEX(Kulturen!$J$2:$J$81,MATCH($B46,Kulturen!$B$2:$B$81,0)),""))&gt;0,MAX(1,ROUNDDOWN($K46*100/IFERROR(INDEX(Kulturen!$J$2:$J$81,MATCH($B46,Kulturen!$B$2:$B$81,0)),""),0)),"")))</f>
        <v/>
      </c>
      <c r="M46" s="26">
        <f>IF(OR($J46="",N(IFERROR(INDEX(Kulturen!$K$2:$K$81,MATCH($B46,Kulturen!$B$2:$B$81,0)),""))=0),"",MAX(1,ROUNDDOWN($J46*100/IFERROR(INDEX(Kulturen!$K$2:$K$81,MATCH($B46,Kulturen!$B$2:$B$81,0)),""),0)))</f>
        <v/>
      </c>
      <c r="N46" s="26">
        <f>IF(OR($L46="",$M46=""),"",$L46*$M46)</f>
        <v/>
      </c>
      <c r="O46" s="15">
        <f>IF(OR($N46="",N($J46)*N($K46)=0),"",ROUND($N46/(N($J46)*N($K46)),2))</f>
        <v/>
      </c>
      <c r="P46" s="27">
        <f>IF(OR($B46="",N(IFERROR(INDEX(Kulturen!$L$2:$L$81,MATCH($B46,Kulturen!$B$2:$B$81,0)),""))=0),"",IFERROR(INDEX(Kulturen!$L$2:$L$81,MATCH($B46,Kulturen!$B$2:$B$81,0)),""))</f>
        <v/>
      </c>
      <c r="Q46" s="28">
        <f>IF(OR($N46="",$P46=""),"",ROUND($N46*$P46,1))</f>
        <v/>
      </c>
      <c r="R46" s="10">
        <f>IF($B46="","",T(IFERROR(INDEX(Kulturen!$M$2:$M$81,MATCH($B46,Kulturen!$B$2:$B$81,0)),"")))</f>
        <v/>
      </c>
      <c r="S46" s="30" t="n"/>
      <c r="T46" s="17" t="n"/>
      <c r="U46" s="16" t="n"/>
      <c r="V46" s="16" t="n"/>
    </row>
    <row r="47">
      <c r="A47" s="10">
        <f>IF($B47="","",COUNTIF($B$2:$B47,$B47))</f>
        <v/>
      </c>
      <c r="B47" s="16" t="n"/>
      <c r="C47" s="10">
        <f>IF($B47="","",T(IFERROR(INDEX(Kulturen!$D$2:$D$81,MATCH($B47,Kulturen!$B$2:$B$81,0)),"")))</f>
        <v/>
      </c>
      <c r="D47" s="10">
        <f>IF($B47="","",T(IFERROR(INDEX(Kulturen!$E$2:$E$81,MATCH($B47,Kulturen!$B$2:$B$81,0)),"")))</f>
        <v/>
      </c>
      <c r="E47" s="16" t="n"/>
      <c r="F47" s="20" t="n"/>
      <c r="G47" s="26">
        <f>IF(OR($B47="",$F47=""),"",MOD($F47+N(IFERROR(INDEX(Kulturen!$F$2:$F$81,MATCH($B47,Kulturen!$B$2:$B$81,0)),""))-1,52)+1)</f>
        <v/>
      </c>
      <c r="H47" s="26">
        <f>IF(OR($B47="",$G47=""),"",MOD($G47+N(IFERROR(INDEX(Kulturen!$G$2:$G$81,MATCH($B47,Kulturen!$B$2:$B$81,0)),""))-1,52)+1)</f>
        <v/>
      </c>
      <c r="I47" s="26">
        <f>IF(OR($B47="",$H47=""),"",MOD($H47+N(IFERROR(INDEX(Kulturen!$H$2:$H$81,MATCH($B47,Kulturen!$B$2:$B$81,0)),""))-1,52)+1)</f>
        <v/>
      </c>
      <c r="J47" s="15">
        <f>IF($E47="","",IFERROR(INDEX(Beete!$C$2:$C$121,MATCH($E47,Beete!$B$2:$B$121,0)),""))</f>
        <v/>
      </c>
      <c r="K47" s="15">
        <f>IF($E47="","",IF(IFERROR(INDEX(Beete!$D$2:$D$121,MATCH($E47,Beete!$B$2:$B$121,0)),"")="",1.2,IFERROR(INDEX(Beete!$D$2:$D$121,MATCH($E47,Beete!$B$2:$B$121,0)),"")))</f>
        <v/>
      </c>
      <c r="L47" s="26">
        <f>IF($B47="","",IF(N(IFERROR(INDEX(Kulturen!$I$2:$I$81,MATCH($B47,Kulturen!$B$2:$B$81,0)),""))&gt;0,IFERROR(INDEX(Kulturen!$I$2:$I$81,MATCH($B47,Kulturen!$B$2:$B$81,0)),""),IF(N(IFERROR(INDEX(Kulturen!$J$2:$J$81,MATCH($B47,Kulturen!$B$2:$B$81,0)),""))&gt;0,MAX(1,ROUNDDOWN($K47*100/IFERROR(INDEX(Kulturen!$J$2:$J$81,MATCH($B47,Kulturen!$B$2:$B$81,0)),""),0)),"")))</f>
        <v/>
      </c>
      <c r="M47" s="26">
        <f>IF(OR($J47="",N(IFERROR(INDEX(Kulturen!$K$2:$K$81,MATCH($B47,Kulturen!$B$2:$B$81,0)),""))=0),"",MAX(1,ROUNDDOWN($J47*100/IFERROR(INDEX(Kulturen!$K$2:$K$81,MATCH($B47,Kulturen!$B$2:$B$81,0)),""),0)))</f>
        <v/>
      </c>
      <c r="N47" s="26">
        <f>IF(OR($L47="",$M47=""),"",$L47*$M47)</f>
        <v/>
      </c>
      <c r="O47" s="15">
        <f>IF(OR($N47="",N($J47)*N($K47)=0),"",ROUND($N47/(N($J47)*N($K47)),2))</f>
        <v/>
      </c>
      <c r="P47" s="27">
        <f>IF(OR($B47="",N(IFERROR(INDEX(Kulturen!$L$2:$L$81,MATCH($B47,Kulturen!$B$2:$B$81,0)),""))=0),"",IFERROR(INDEX(Kulturen!$L$2:$L$81,MATCH($B47,Kulturen!$B$2:$B$81,0)),""))</f>
        <v/>
      </c>
      <c r="Q47" s="28">
        <f>IF(OR($N47="",$P47=""),"",ROUND($N47*$P47,1))</f>
        <v/>
      </c>
      <c r="R47" s="10">
        <f>IF($B47="","",T(IFERROR(INDEX(Kulturen!$M$2:$M$81,MATCH($B47,Kulturen!$B$2:$B$81,0)),"")))</f>
        <v/>
      </c>
      <c r="S47" s="30" t="n"/>
      <c r="T47" s="17" t="n"/>
      <c r="U47" s="16" t="n"/>
      <c r="V47" s="16" t="n"/>
    </row>
    <row r="48">
      <c r="A48" s="10">
        <f>IF($B48="","",COUNTIF($B$2:$B48,$B48))</f>
        <v/>
      </c>
      <c r="B48" s="16" t="n"/>
      <c r="C48" s="10">
        <f>IF($B48="","",T(IFERROR(INDEX(Kulturen!$D$2:$D$81,MATCH($B48,Kulturen!$B$2:$B$81,0)),"")))</f>
        <v/>
      </c>
      <c r="D48" s="10">
        <f>IF($B48="","",T(IFERROR(INDEX(Kulturen!$E$2:$E$81,MATCH($B48,Kulturen!$B$2:$B$81,0)),"")))</f>
        <v/>
      </c>
      <c r="E48" s="16" t="n"/>
      <c r="F48" s="20" t="n"/>
      <c r="G48" s="26">
        <f>IF(OR($B48="",$F48=""),"",MOD($F48+N(IFERROR(INDEX(Kulturen!$F$2:$F$81,MATCH($B48,Kulturen!$B$2:$B$81,0)),""))-1,52)+1)</f>
        <v/>
      </c>
      <c r="H48" s="26">
        <f>IF(OR($B48="",$G48=""),"",MOD($G48+N(IFERROR(INDEX(Kulturen!$G$2:$G$81,MATCH($B48,Kulturen!$B$2:$B$81,0)),""))-1,52)+1)</f>
        <v/>
      </c>
      <c r="I48" s="26">
        <f>IF(OR($B48="",$H48=""),"",MOD($H48+N(IFERROR(INDEX(Kulturen!$H$2:$H$81,MATCH($B48,Kulturen!$B$2:$B$81,0)),""))-1,52)+1)</f>
        <v/>
      </c>
      <c r="J48" s="15">
        <f>IF($E48="","",IFERROR(INDEX(Beete!$C$2:$C$121,MATCH($E48,Beete!$B$2:$B$121,0)),""))</f>
        <v/>
      </c>
      <c r="K48" s="15">
        <f>IF($E48="","",IF(IFERROR(INDEX(Beete!$D$2:$D$121,MATCH($E48,Beete!$B$2:$B$121,0)),"")="",1.2,IFERROR(INDEX(Beete!$D$2:$D$121,MATCH($E48,Beete!$B$2:$B$121,0)),"")))</f>
        <v/>
      </c>
      <c r="L48" s="26">
        <f>IF($B48="","",IF(N(IFERROR(INDEX(Kulturen!$I$2:$I$81,MATCH($B48,Kulturen!$B$2:$B$81,0)),""))&gt;0,IFERROR(INDEX(Kulturen!$I$2:$I$81,MATCH($B48,Kulturen!$B$2:$B$81,0)),""),IF(N(IFERROR(INDEX(Kulturen!$J$2:$J$81,MATCH($B48,Kulturen!$B$2:$B$81,0)),""))&gt;0,MAX(1,ROUNDDOWN($K48*100/IFERROR(INDEX(Kulturen!$J$2:$J$81,MATCH($B48,Kulturen!$B$2:$B$81,0)),""),0)),"")))</f>
        <v/>
      </c>
      <c r="M48" s="26">
        <f>IF(OR($J48="",N(IFERROR(INDEX(Kulturen!$K$2:$K$81,MATCH($B48,Kulturen!$B$2:$B$81,0)),""))=0),"",MAX(1,ROUNDDOWN($J48*100/IFERROR(INDEX(Kulturen!$K$2:$K$81,MATCH($B48,Kulturen!$B$2:$B$81,0)),""),0)))</f>
        <v/>
      </c>
      <c r="N48" s="26">
        <f>IF(OR($L48="",$M48=""),"",$L48*$M48)</f>
        <v/>
      </c>
      <c r="O48" s="15">
        <f>IF(OR($N48="",N($J48)*N($K48)=0),"",ROUND($N48/(N($J48)*N($K48)),2))</f>
        <v/>
      </c>
      <c r="P48" s="27">
        <f>IF(OR($B48="",N(IFERROR(INDEX(Kulturen!$L$2:$L$81,MATCH($B48,Kulturen!$B$2:$B$81,0)),""))=0),"",IFERROR(INDEX(Kulturen!$L$2:$L$81,MATCH($B48,Kulturen!$B$2:$B$81,0)),""))</f>
        <v/>
      </c>
      <c r="Q48" s="28">
        <f>IF(OR($N48="",$P48=""),"",ROUND($N48*$P48,1))</f>
        <v/>
      </c>
      <c r="R48" s="10">
        <f>IF($B48="","",T(IFERROR(INDEX(Kulturen!$M$2:$M$81,MATCH($B48,Kulturen!$B$2:$B$81,0)),"")))</f>
        <v/>
      </c>
      <c r="S48" s="30" t="n"/>
      <c r="T48" s="17" t="n"/>
      <c r="U48" s="16" t="n"/>
      <c r="V48" s="16" t="n"/>
    </row>
    <row r="49">
      <c r="A49" s="10">
        <f>IF($B49="","",COUNTIF($B$2:$B49,$B49))</f>
        <v/>
      </c>
      <c r="B49" s="16" t="n"/>
      <c r="C49" s="10">
        <f>IF($B49="","",T(IFERROR(INDEX(Kulturen!$D$2:$D$81,MATCH($B49,Kulturen!$B$2:$B$81,0)),"")))</f>
        <v/>
      </c>
      <c r="D49" s="10">
        <f>IF($B49="","",T(IFERROR(INDEX(Kulturen!$E$2:$E$81,MATCH($B49,Kulturen!$B$2:$B$81,0)),"")))</f>
        <v/>
      </c>
      <c r="E49" s="16" t="n"/>
      <c r="F49" s="20" t="n"/>
      <c r="G49" s="26">
        <f>IF(OR($B49="",$F49=""),"",MOD($F49+N(IFERROR(INDEX(Kulturen!$F$2:$F$81,MATCH($B49,Kulturen!$B$2:$B$81,0)),""))-1,52)+1)</f>
        <v/>
      </c>
      <c r="H49" s="26">
        <f>IF(OR($B49="",$G49=""),"",MOD($G49+N(IFERROR(INDEX(Kulturen!$G$2:$G$81,MATCH($B49,Kulturen!$B$2:$B$81,0)),""))-1,52)+1)</f>
        <v/>
      </c>
      <c r="I49" s="26">
        <f>IF(OR($B49="",$H49=""),"",MOD($H49+N(IFERROR(INDEX(Kulturen!$H$2:$H$81,MATCH($B49,Kulturen!$B$2:$B$81,0)),""))-1,52)+1)</f>
        <v/>
      </c>
      <c r="J49" s="15">
        <f>IF($E49="","",IFERROR(INDEX(Beete!$C$2:$C$121,MATCH($E49,Beete!$B$2:$B$121,0)),""))</f>
        <v/>
      </c>
      <c r="K49" s="15">
        <f>IF($E49="","",IF(IFERROR(INDEX(Beete!$D$2:$D$121,MATCH($E49,Beete!$B$2:$B$121,0)),"")="",1.2,IFERROR(INDEX(Beete!$D$2:$D$121,MATCH($E49,Beete!$B$2:$B$121,0)),"")))</f>
        <v/>
      </c>
      <c r="L49" s="26">
        <f>IF($B49="","",IF(N(IFERROR(INDEX(Kulturen!$I$2:$I$81,MATCH($B49,Kulturen!$B$2:$B$81,0)),""))&gt;0,IFERROR(INDEX(Kulturen!$I$2:$I$81,MATCH($B49,Kulturen!$B$2:$B$81,0)),""),IF(N(IFERROR(INDEX(Kulturen!$J$2:$J$81,MATCH($B49,Kulturen!$B$2:$B$81,0)),""))&gt;0,MAX(1,ROUNDDOWN($K49*100/IFERROR(INDEX(Kulturen!$J$2:$J$81,MATCH($B49,Kulturen!$B$2:$B$81,0)),""),0)),"")))</f>
        <v/>
      </c>
      <c r="M49" s="26">
        <f>IF(OR($J49="",N(IFERROR(INDEX(Kulturen!$K$2:$K$81,MATCH($B49,Kulturen!$B$2:$B$81,0)),""))=0),"",MAX(1,ROUNDDOWN($J49*100/IFERROR(INDEX(Kulturen!$K$2:$K$81,MATCH($B49,Kulturen!$B$2:$B$81,0)),""),0)))</f>
        <v/>
      </c>
      <c r="N49" s="26">
        <f>IF(OR($L49="",$M49=""),"",$L49*$M49)</f>
        <v/>
      </c>
      <c r="O49" s="15">
        <f>IF(OR($N49="",N($J49)*N($K49)=0),"",ROUND($N49/(N($J49)*N($K49)),2))</f>
        <v/>
      </c>
      <c r="P49" s="27">
        <f>IF(OR($B49="",N(IFERROR(INDEX(Kulturen!$L$2:$L$81,MATCH($B49,Kulturen!$B$2:$B$81,0)),""))=0),"",IFERROR(INDEX(Kulturen!$L$2:$L$81,MATCH($B49,Kulturen!$B$2:$B$81,0)),""))</f>
        <v/>
      </c>
      <c r="Q49" s="28">
        <f>IF(OR($N49="",$P49=""),"",ROUND($N49*$P49,1))</f>
        <v/>
      </c>
      <c r="R49" s="10">
        <f>IF($B49="","",T(IFERROR(INDEX(Kulturen!$M$2:$M$81,MATCH($B49,Kulturen!$B$2:$B$81,0)),"")))</f>
        <v/>
      </c>
      <c r="S49" s="30" t="n"/>
      <c r="T49" s="17" t="n"/>
      <c r="U49" s="16" t="n"/>
      <c r="V49" s="16" t="n"/>
    </row>
    <row r="50">
      <c r="A50" s="10">
        <f>IF($B50="","",COUNTIF($B$2:$B50,$B50))</f>
        <v/>
      </c>
      <c r="B50" s="16" t="n"/>
      <c r="C50" s="10">
        <f>IF($B50="","",T(IFERROR(INDEX(Kulturen!$D$2:$D$81,MATCH($B50,Kulturen!$B$2:$B$81,0)),"")))</f>
        <v/>
      </c>
      <c r="D50" s="10">
        <f>IF($B50="","",T(IFERROR(INDEX(Kulturen!$E$2:$E$81,MATCH($B50,Kulturen!$B$2:$B$81,0)),"")))</f>
        <v/>
      </c>
      <c r="E50" s="16" t="n"/>
      <c r="F50" s="20" t="n"/>
      <c r="G50" s="26">
        <f>IF(OR($B50="",$F50=""),"",MOD($F50+N(IFERROR(INDEX(Kulturen!$F$2:$F$81,MATCH($B50,Kulturen!$B$2:$B$81,0)),""))-1,52)+1)</f>
        <v/>
      </c>
      <c r="H50" s="26">
        <f>IF(OR($B50="",$G50=""),"",MOD($G50+N(IFERROR(INDEX(Kulturen!$G$2:$G$81,MATCH($B50,Kulturen!$B$2:$B$81,0)),""))-1,52)+1)</f>
        <v/>
      </c>
      <c r="I50" s="26">
        <f>IF(OR($B50="",$H50=""),"",MOD($H50+N(IFERROR(INDEX(Kulturen!$H$2:$H$81,MATCH($B50,Kulturen!$B$2:$B$81,0)),""))-1,52)+1)</f>
        <v/>
      </c>
      <c r="J50" s="15">
        <f>IF($E50="","",IFERROR(INDEX(Beete!$C$2:$C$121,MATCH($E50,Beete!$B$2:$B$121,0)),""))</f>
        <v/>
      </c>
      <c r="K50" s="15">
        <f>IF($E50="","",IF(IFERROR(INDEX(Beete!$D$2:$D$121,MATCH($E50,Beete!$B$2:$B$121,0)),"")="",1.2,IFERROR(INDEX(Beete!$D$2:$D$121,MATCH($E50,Beete!$B$2:$B$121,0)),"")))</f>
        <v/>
      </c>
      <c r="L50" s="26">
        <f>IF($B50="","",IF(N(IFERROR(INDEX(Kulturen!$I$2:$I$81,MATCH($B50,Kulturen!$B$2:$B$81,0)),""))&gt;0,IFERROR(INDEX(Kulturen!$I$2:$I$81,MATCH($B50,Kulturen!$B$2:$B$81,0)),""),IF(N(IFERROR(INDEX(Kulturen!$J$2:$J$81,MATCH($B50,Kulturen!$B$2:$B$81,0)),""))&gt;0,MAX(1,ROUNDDOWN($K50*100/IFERROR(INDEX(Kulturen!$J$2:$J$81,MATCH($B50,Kulturen!$B$2:$B$81,0)),""),0)),"")))</f>
        <v/>
      </c>
      <c r="M50" s="26">
        <f>IF(OR($J50="",N(IFERROR(INDEX(Kulturen!$K$2:$K$81,MATCH($B50,Kulturen!$B$2:$B$81,0)),""))=0),"",MAX(1,ROUNDDOWN($J50*100/IFERROR(INDEX(Kulturen!$K$2:$K$81,MATCH($B50,Kulturen!$B$2:$B$81,0)),""),0)))</f>
        <v/>
      </c>
      <c r="N50" s="26">
        <f>IF(OR($L50="",$M50=""),"",$L50*$M50)</f>
        <v/>
      </c>
      <c r="O50" s="15">
        <f>IF(OR($N50="",N($J50)*N($K50)=0),"",ROUND($N50/(N($J50)*N($K50)),2))</f>
        <v/>
      </c>
      <c r="P50" s="27">
        <f>IF(OR($B50="",N(IFERROR(INDEX(Kulturen!$L$2:$L$81,MATCH($B50,Kulturen!$B$2:$B$81,0)),""))=0),"",IFERROR(INDEX(Kulturen!$L$2:$L$81,MATCH($B50,Kulturen!$B$2:$B$81,0)),""))</f>
        <v/>
      </c>
      <c r="Q50" s="28">
        <f>IF(OR($N50="",$P50=""),"",ROUND($N50*$P50,1))</f>
        <v/>
      </c>
      <c r="R50" s="10">
        <f>IF($B50="","",T(IFERROR(INDEX(Kulturen!$M$2:$M$81,MATCH($B50,Kulturen!$B$2:$B$81,0)),"")))</f>
        <v/>
      </c>
      <c r="S50" s="30" t="n"/>
      <c r="T50" s="17" t="n"/>
      <c r="U50" s="16" t="n"/>
      <c r="V50" s="16" t="n"/>
    </row>
    <row r="51">
      <c r="A51" s="10">
        <f>IF($B51="","",COUNTIF($B$2:$B51,$B51))</f>
        <v/>
      </c>
      <c r="B51" s="16" t="n"/>
      <c r="C51" s="10">
        <f>IF($B51="","",T(IFERROR(INDEX(Kulturen!$D$2:$D$81,MATCH($B51,Kulturen!$B$2:$B$81,0)),"")))</f>
        <v/>
      </c>
      <c r="D51" s="10">
        <f>IF($B51="","",T(IFERROR(INDEX(Kulturen!$E$2:$E$81,MATCH($B51,Kulturen!$B$2:$B$81,0)),"")))</f>
        <v/>
      </c>
      <c r="E51" s="16" t="n"/>
      <c r="F51" s="20" t="n"/>
      <c r="G51" s="26">
        <f>IF(OR($B51="",$F51=""),"",MOD($F51+N(IFERROR(INDEX(Kulturen!$F$2:$F$81,MATCH($B51,Kulturen!$B$2:$B$81,0)),""))-1,52)+1)</f>
        <v/>
      </c>
      <c r="H51" s="26">
        <f>IF(OR($B51="",$G51=""),"",MOD($G51+N(IFERROR(INDEX(Kulturen!$G$2:$G$81,MATCH($B51,Kulturen!$B$2:$B$81,0)),""))-1,52)+1)</f>
        <v/>
      </c>
      <c r="I51" s="26">
        <f>IF(OR($B51="",$H51=""),"",MOD($H51+N(IFERROR(INDEX(Kulturen!$H$2:$H$81,MATCH($B51,Kulturen!$B$2:$B$81,0)),""))-1,52)+1)</f>
        <v/>
      </c>
      <c r="J51" s="15">
        <f>IF($E51="","",IFERROR(INDEX(Beete!$C$2:$C$121,MATCH($E51,Beete!$B$2:$B$121,0)),""))</f>
        <v/>
      </c>
      <c r="K51" s="15">
        <f>IF($E51="","",IF(IFERROR(INDEX(Beete!$D$2:$D$121,MATCH($E51,Beete!$B$2:$B$121,0)),"")="",1.2,IFERROR(INDEX(Beete!$D$2:$D$121,MATCH($E51,Beete!$B$2:$B$121,0)),"")))</f>
        <v/>
      </c>
      <c r="L51" s="26">
        <f>IF($B51="","",IF(N(IFERROR(INDEX(Kulturen!$I$2:$I$81,MATCH($B51,Kulturen!$B$2:$B$81,0)),""))&gt;0,IFERROR(INDEX(Kulturen!$I$2:$I$81,MATCH($B51,Kulturen!$B$2:$B$81,0)),""),IF(N(IFERROR(INDEX(Kulturen!$J$2:$J$81,MATCH($B51,Kulturen!$B$2:$B$81,0)),""))&gt;0,MAX(1,ROUNDDOWN($K51*100/IFERROR(INDEX(Kulturen!$J$2:$J$81,MATCH($B51,Kulturen!$B$2:$B$81,0)),""),0)),"")))</f>
        <v/>
      </c>
      <c r="M51" s="26">
        <f>IF(OR($J51="",N(IFERROR(INDEX(Kulturen!$K$2:$K$81,MATCH($B51,Kulturen!$B$2:$B$81,0)),""))=0),"",MAX(1,ROUNDDOWN($J51*100/IFERROR(INDEX(Kulturen!$K$2:$K$81,MATCH($B51,Kulturen!$B$2:$B$81,0)),""),0)))</f>
        <v/>
      </c>
      <c r="N51" s="26">
        <f>IF(OR($L51="",$M51=""),"",$L51*$M51)</f>
        <v/>
      </c>
      <c r="O51" s="15">
        <f>IF(OR($N51="",N($J51)*N($K51)=0),"",ROUND($N51/(N($J51)*N($K51)),2))</f>
        <v/>
      </c>
      <c r="P51" s="27">
        <f>IF(OR($B51="",N(IFERROR(INDEX(Kulturen!$L$2:$L$81,MATCH($B51,Kulturen!$B$2:$B$81,0)),""))=0),"",IFERROR(INDEX(Kulturen!$L$2:$L$81,MATCH($B51,Kulturen!$B$2:$B$81,0)),""))</f>
        <v/>
      </c>
      <c r="Q51" s="28">
        <f>IF(OR($N51="",$P51=""),"",ROUND($N51*$P51,1))</f>
        <v/>
      </c>
      <c r="R51" s="10">
        <f>IF($B51="","",T(IFERROR(INDEX(Kulturen!$M$2:$M$81,MATCH($B51,Kulturen!$B$2:$B$81,0)),"")))</f>
        <v/>
      </c>
      <c r="S51" s="30" t="n"/>
      <c r="T51" s="17" t="n"/>
      <c r="U51" s="16" t="n"/>
      <c r="V51" s="16" t="n"/>
    </row>
    <row r="52">
      <c r="A52" s="10">
        <f>IF($B52="","",COUNTIF($B$2:$B52,$B52))</f>
        <v/>
      </c>
      <c r="B52" s="16" t="n"/>
      <c r="C52" s="10">
        <f>IF($B52="","",T(IFERROR(INDEX(Kulturen!$D$2:$D$81,MATCH($B52,Kulturen!$B$2:$B$81,0)),"")))</f>
        <v/>
      </c>
      <c r="D52" s="10">
        <f>IF($B52="","",T(IFERROR(INDEX(Kulturen!$E$2:$E$81,MATCH($B52,Kulturen!$B$2:$B$81,0)),"")))</f>
        <v/>
      </c>
      <c r="E52" s="16" t="n"/>
      <c r="F52" s="20" t="n"/>
      <c r="G52" s="26">
        <f>IF(OR($B52="",$F52=""),"",MOD($F52+N(IFERROR(INDEX(Kulturen!$F$2:$F$81,MATCH($B52,Kulturen!$B$2:$B$81,0)),""))-1,52)+1)</f>
        <v/>
      </c>
      <c r="H52" s="26">
        <f>IF(OR($B52="",$G52=""),"",MOD($G52+N(IFERROR(INDEX(Kulturen!$G$2:$G$81,MATCH($B52,Kulturen!$B$2:$B$81,0)),""))-1,52)+1)</f>
        <v/>
      </c>
      <c r="I52" s="26">
        <f>IF(OR($B52="",$H52=""),"",MOD($H52+N(IFERROR(INDEX(Kulturen!$H$2:$H$81,MATCH($B52,Kulturen!$B$2:$B$81,0)),""))-1,52)+1)</f>
        <v/>
      </c>
      <c r="J52" s="15">
        <f>IF($E52="","",IFERROR(INDEX(Beete!$C$2:$C$121,MATCH($E52,Beete!$B$2:$B$121,0)),""))</f>
        <v/>
      </c>
      <c r="K52" s="15">
        <f>IF($E52="","",IF(IFERROR(INDEX(Beete!$D$2:$D$121,MATCH($E52,Beete!$B$2:$B$121,0)),"")="",1.2,IFERROR(INDEX(Beete!$D$2:$D$121,MATCH($E52,Beete!$B$2:$B$121,0)),"")))</f>
        <v/>
      </c>
      <c r="L52" s="26">
        <f>IF($B52="","",IF(N(IFERROR(INDEX(Kulturen!$I$2:$I$81,MATCH($B52,Kulturen!$B$2:$B$81,0)),""))&gt;0,IFERROR(INDEX(Kulturen!$I$2:$I$81,MATCH($B52,Kulturen!$B$2:$B$81,0)),""),IF(N(IFERROR(INDEX(Kulturen!$J$2:$J$81,MATCH($B52,Kulturen!$B$2:$B$81,0)),""))&gt;0,MAX(1,ROUNDDOWN($K52*100/IFERROR(INDEX(Kulturen!$J$2:$J$81,MATCH($B52,Kulturen!$B$2:$B$81,0)),""),0)),"")))</f>
        <v/>
      </c>
      <c r="M52" s="26">
        <f>IF(OR($J52="",N(IFERROR(INDEX(Kulturen!$K$2:$K$81,MATCH($B52,Kulturen!$B$2:$B$81,0)),""))=0),"",MAX(1,ROUNDDOWN($J52*100/IFERROR(INDEX(Kulturen!$K$2:$K$81,MATCH($B52,Kulturen!$B$2:$B$81,0)),""),0)))</f>
        <v/>
      </c>
      <c r="N52" s="26">
        <f>IF(OR($L52="",$M52=""),"",$L52*$M52)</f>
        <v/>
      </c>
      <c r="O52" s="15">
        <f>IF(OR($N52="",N($J52)*N($K52)=0),"",ROUND($N52/(N($J52)*N($K52)),2))</f>
        <v/>
      </c>
      <c r="P52" s="27">
        <f>IF(OR($B52="",N(IFERROR(INDEX(Kulturen!$L$2:$L$81,MATCH($B52,Kulturen!$B$2:$B$81,0)),""))=0),"",IFERROR(INDEX(Kulturen!$L$2:$L$81,MATCH($B52,Kulturen!$B$2:$B$81,0)),""))</f>
        <v/>
      </c>
      <c r="Q52" s="28">
        <f>IF(OR($N52="",$P52=""),"",ROUND($N52*$P52,1))</f>
        <v/>
      </c>
      <c r="R52" s="10">
        <f>IF($B52="","",T(IFERROR(INDEX(Kulturen!$M$2:$M$81,MATCH($B52,Kulturen!$B$2:$B$81,0)),"")))</f>
        <v/>
      </c>
      <c r="S52" s="30" t="n"/>
      <c r="T52" s="17" t="n"/>
      <c r="U52" s="16" t="n"/>
      <c r="V52" s="16" t="n"/>
    </row>
    <row r="53">
      <c r="A53" s="10">
        <f>IF($B53="","",COUNTIF($B$2:$B53,$B53))</f>
        <v/>
      </c>
      <c r="B53" s="16" t="n"/>
      <c r="C53" s="10">
        <f>IF($B53="","",T(IFERROR(INDEX(Kulturen!$D$2:$D$81,MATCH($B53,Kulturen!$B$2:$B$81,0)),"")))</f>
        <v/>
      </c>
      <c r="D53" s="10">
        <f>IF($B53="","",T(IFERROR(INDEX(Kulturen!$E$2:$E$81,MATCH($B53,Kulturen!$B$2:$B$81,0)),"")))</f>
        <v/>
      </c>
      <c r="E53" s="16" t="n"/>
      <c r="F53" s="20" t="n"/>
      <c r="G53" s="26">
        <f>IF(OR($B53="",$F53=""),"",MOD($F53+N(IFERROR(INDEX(Kulturen!$F$2:$F$81,MATCH($B53,Kulturen!$B$2:$B$81,0)),""))-1,52)+1)</f>
        <v/>
      </c>
      <c r="H53" s="26">
        <f>IF(OR($B53="",$G53=""),"",MOD($G53+N(IFERROR(INDEX(Kulturen!$G$2:$G$81,MATCH($B53,Kulturen!$B$2:$B$81,0)),""))-1,52)+1)</f>
        <v/>
      </c>
      <c r="I53" s="26">
        <f>IF(OR($B53="",$H53=""),"",MOD($H53+N(IFERROR(INDEX(Kulturen!$H$2:$H$81,MATCH($B53,Kulturen!$B$2:$B$81,0)),""))-1,52)+1)</f>
        <v/>
      </c>
      <c r="J53" s="15">
        <f>IF($E53="","",IFERROR(INDEX(Beete!$C$2:$C$121,MATCH($E53,Beete!$B$2:$B$121,0)),""))</f>
        <v/>
      </c>
      <c r="K53" s="15">
        <f>IF($E53="","",IF(IFERROR(INDEX(Beete!$D$2:$D$121,MATCH($E53,Beete!$B$2:$B$121,0)),"")="",1.2,IFERROR(INDEX(Beete!$D$2:$D$121,MATCH($E53,Beete!$B$2:$B$121,0)),"")))</f>
        <v/>
      </c>
      <c r="L53" s="26">
        <f>IF($B53="","",IF(N(IFERROR(INDEX(Kulturen!$I$2:$I$81,MATCH($B53,Kulturen!$B$2:$B$81,0)),""))&gt;0,IFERROR(INDEX(Kulturen!$I$2:$I$81,MATCH($B53,Kulturen!$B$2:$B$81,0)),""),IF(N(IFERROR(INDEX(Kulturen!$J$2:$J$81,MATCH($B53,Kulturen!$B$2:$B$81,0)),""))&gt;0,MAX(1,ROUNDDOWN($K53*100/IFERROR(INDEX(Kulturen!$J$2:$J$81,MATCH($B53,Kulturen!$B$2:$B$81,0)),""),0)),"")))</f>
        <v/>
      </c>
      <c r="M53" s="26">
        <f>IF(OR($J53="",N(IFERROR(INDEX(Kulturen!$K$2:$K$81,MATCH($B53,Kulturen!$B$2:$B$81,0)),""))=0),"",MAX(1,ROUNDDOWN($J53*100/IFERROR(INDEX(Kulturen!$K$2:$K$81,MATCH($B53,Kulturen!$B$2:$B$81,0)),""),0)))</f>
        <v/>
      </c>
      <c r="N53" s="26">
        <f>IF(OR($L53="",$M53=""),"",$L53*$M53)</f>
        <v/>
      </c>
      <c r="O53" s="15">
        <f>IF(OR($N53="",N($J53)*N($K53)=0),"",ROUND($N53/(N($J53)*N($K53)),2))</f>
        <v/>
      </c>
      <c r="P53" s="27">
        <f>IF(OR($B53="",N(IFERROR(INDEX(Kulturen!$L$2:$L$81,MATCH($B53,Kulturen!$B$2:$B$81,0)),""))=0),"",IFERROR(INDEX(Kulturen!$L$2:$L$81,MATCH($B53,Kulturen!$B$2:$B$81,0)),""))</f>
        <v/>
      </c>
      <c r="Q53" s="28">
        <f>IF(OR($N53="",$P53=""),"",ROUND($N53*$P53,1))</f>
        <v/>
      </c>
      <c r="R53" s="10">
        <f>IF($B53="","",T(IFERROR(INDEX(Kulturen!$M$2:$M$81,MATCH($B53,Kulturen!$B$2:$B$81,0)),"")))</f>
        <v/>
      </c>
      <c r="S53" s="30" t="n"/>
      <c r="T53" s="17" t="n"/>
      <c r="U53" s="16" t="n"/>
      <c r="V53" s="16" t="n"/>
    </row>
    <row r="54">
      <c r="A54" s="10">
        <f>IF($B54="","",COUNTIF($B$2:$B54,$B54))</f>
        <v/>
      </c>
      <c r="B54" s="16" t="n"/>
      <c r="C54" s="10">
        <f>IF($B54="","",T(IFERROR(INDEX(Kulturen!$D$2:$D$81,MATCH($B54,Kulturen!$B$2:$B$81,0)),"")))</f>
        <v/>
      </c>
      <c r="D54" s="10">
        <f>IF($B54="","",T(IFERROR(INDEX(Kulturen!$E$2:$E$81,MATCH($B54,Kulturen!$B$2:$B$81,0)),"")))</f>
        <v/>
      </c>
      <c r="E54" s="16" t="n"/>
      <c r="F54" s="20" t="n"/>
      <c r="G54" s="26">
        <f>IF(OR($B54="",$F54=""),"",MOD($F54+N(IFERROR(INDEX(Kulturen!$F$2:$F$81,MATCH($B54,Kulturen!$B$2:$B$81,0)),""))-1,52)+1)</f>
        <v/>
      </c>
      <c r="H54" s="26">
        <f>IF(OR($B54="",$G54=""),"",MOD($G54+N(IFERROR(INDEX(Kulturen!$G$2:$G$81,MATCH($B54,Kulturen!$B$2:$B$81,0)),""))-1,52)+1)</f>
        <v/>
      </c>
      <c r="I54" s="26">
        <f>IF(OR($B54="",$H54=""),"",MOD($H54+N(IFERROR(INDEX(Kulturen!$H$2:$H$81,MATCH($B54,Kulturen!$B$2:$B$81,0)),""))-1,52)+1)</f>
        <v/>
      </c>
      <c r="J54" s="15">
        <f>IF($E54="","",IFERROR(INDEX(Beete!$C$2:$C$121,MATCH($E54,Beete!$B$2:$B$121,0)),""))</f>
        <v/>
      </c>
      <c r="K54" s="15">
        <f>IF($E54="","",IF(IFERROR(INDEX(Beete!$D$2:$D$121,MATCH($E54,Beete!$B$2:$B$121,0)),"")="",1.2,IFERROR(INDEX(Beete!$D$2:$D$121,MATCH($E54,Beete!$B$2:$B$121,0)),"")))</f>
        <v/>
      </c>
      <c r="L54" s="26">
        <f>IF($B54="","",IF(N(IFERROR(INDEX(Kulturen!$I$2:$I$81,MATCH($B54,Kulturen!$B$2:$B$81,0)),""))&gt;0,IFERROR(INDEX(Kulturen!$I$2:$I$81,MATCH($B54,Kulturen!$B$2:$B$81,0)),""),IF(N(IFERROR(INDEX(Kulturen!$J$2:$J$81,MATCH($B54,Kulturen!$B$2:$B$81,0)),""))&gt;0,MAX(1,ROUNDDOWN($K54*100/IFERROR(INDEX(Kulturen!$J$2:$J$81,MATCH($B54,Kulturen!$B$2:$B$81,0)),""),0)),"")))</f>
        <v/>
      </c>
      <c r="M54" s="26">
        <f>IF(OR($J54="",N(IFERROR(INDEX(Kulturen!$K$2:$K$81,MATCH($B54,Kulturen!$B$2:$B$81,0)),""))=0),"",MAX(1,ROUNDDOWN($J54*100/IFERROR(INDEX(Kulturen!$K$2:$K$81,MATCH($B54,Kulturen!$B$2:$B$81,0)),""),0)))</f>
        <v/>
      </c>
      <c r="N54" s="26">
        <f>IF(OR($L54="",$M54=""),"",$L54*$M54)</f>
        <v/>
      </c>
      <c r="O54" s="15">
        <f>IF(OR($N54="",N($J54)*N($K54)=0),"",ROUND($N54/(N($J54)*N($K54)),2))</f>
        <v/>
      </c>
      <c r="P54" s="27">
        <f>IF(OR($B54="",N(IFERROR(INDEX(Kulturen!$L$2:$L$81,MATCH($B54,Kulturen!$B$2:$B$81,0)),""))=0),"",IFERROR(INDEX(Kulturen!$L$2:$L$81,MATCH($B54,Kulturen!$B$2:$B$81,0)),""))</f>
        <v/>
      </c>
      <c r="Q54" s="28">
        <f>IF(OR($N54="",$P54=""),"",ROUND($N54*$P54,1))</f>
        <v/>
      </c>
      <c r="R54" s="10">
        <f>IF($B54="","",T(IFERROR(INDEX(Kulturen!$M$2:$M$81,MATCH($B54,Kulturen!$B$2:$B$81,0)),"")))</f>
        <v/>
      </c>
      <c r="S54" s="30" t="n"/>
      <c r="T54" s="17" t="n"/>
      <c r="U54" s="16" t="n"/>
      <c r="V54" s="16" t="n"/>
    </row>
    <row r="55">
      <c r="A55" s="10">
        <f>IF($B55="","",COUNTIF($B$2:$B55,$B55))</f>
        <v/>
      </c>
      <c r="B55" s="16" t="n"/>
      <c r="C55" s="10">
        <f>IF($B55="","",T(IFERROR(INDEX(Kulturen!$D$2:$D$81,MATCH($B55,Kulturen!$B$2:$B$81,0)),"")))</f>
        <v/>
      </c>
      <c r="D55" s="10">
        <f>IF($B55="","",T(IFERROR(INDEX(Kulturen!$E$2:$E$81,MATCH($B55,Kulturen!$B$2:$B$81,0)),"")))</f>
        <v/>
      </c>
      <c r="E55" s="16" t="n"/>
      <c r="F55" s="20" t="n"/>
      <c r="G55" s="26">
        <f>IF(OR($B55="",$F55=""),"",MOD($F55+N(IFERROR(INDEX(Kulturen!$F$2:$F$81,MATCH($B55,Kulturen!$B$2:$B$81,0)),""))-1,52)+1)</f>
        <v/>
      </c>
      <c r="H55" s="26">
        <f>IF(OR($B55="",$G55=""),"",MOD($G55+N(IFERROR(INDEX(Kulturen!$G$2:$G$81,MATCH($B55,Kulturen!$B$2:$B$81,0)),""))-1,52)+1)</f>
        <v/>
      </c>
      <c r="I55" s="26">
        <f>IF(OR($B55="",$H55=""),"",MOD($H55+N(IFERROR(INDEX(Kulturen!$H$2:$H$81,MATCH($B55,Kulturen!$B$2:$B$81,0)),""))-1,52)+1)</f>
        <v/>
      </c>
      <c r="J55" s="15">
        <f>IF($E55="","",IFERROR(INDEX(Beete!$C$2:$C$121,MATCH($E55,Beete!$B$2:$B$121,0)),""))</f>
        <v/>
      </c>
      <c r="K55" s="15">
        <f>IF($E55="","",IF(IFERROR(INDEX(Beete!$D$2:$D$121,MATCH($E55,Beete!$B$2:$B$121,0)),"")="",1.2,IFERROR(INDEX(Beete!$D$2:$D$121,MATCH($E55,Beete!$B$2:$B$121,0)),"")))</f>
        <v/>
      </c>
      <c r="L55" s="26">
        <f>IF($B55="","",IF(N(IFERROR(INDEX(Kulturen!$I$2:$I$81,MATCH($B55,Kulturen!$B$2:$B$81,0)),""))&gt;0,IFERROR(INDEX(Kulturen!$I$2:$I$81,MATCH($B55,Kulturen!$B$2:$B$81,0)),""),IF(N(IFERROR(INDEX(Kulturen!$J$2:$J$81,MATCH($B55,Kulturen!$B$2:$B$81,0)),""))&gt;0,MAX(1,ROUNDDOWN($K55*100/IFERROR(INDEX(Kulturen!$J$2:$J$81,MATCH($B55,Kulturen!$B$2:$B$81,0)),""),0)),"")))</f>
        <v/>
      </c>
      <c r="M55" s="26">
        <f>IF(OR($J55="",N(IFERROR(INDEX(Kulturen!$K$2:$K$81,MATCH($B55,Kulturen!$B$2:$B$81,0)),""))=0),"",MAX(1,ROUNDDOWN($J55*100/IFERROR(INDEX(Kulturen!$K$2:$K$81,MATCH($B55,Kulturen!$B$2:$B$81,0)),""),0)))</f>
        <v/>
      </c>
      <c r="N55" s="26">
        <f>IF(OR($L55="",$M55=""),"",$L55*$M55)</f>
        <v/>
      </c>
      <c r="O55" s="15">
        <f>IF(OR($N55="",N($J55)*N($K55)=0),"",ROUND($N55/(N($J55)*N($K55)),2))</f>
        <v/>
      </c>
      <c r="P55" s="27">
        <f>IF(OR($B55="",N(IFERROR(INDEX(Kulturen!$L$2:$L$81,MATCH($B55,Kulturen!$B$2:$B$81,0)),""))=0),"",IFERROR(INDEX(Kulturen!$L$2:$L$81,MATCH($B55,Kulturen!$B$2:$B$81,0)),""))</f>
        <v/>
      </c>
      <c r="Q55" s="28">
        <f>IF(OR($N55="",$P55=""),"",ROUND($N55*$P55,1))</f>
        <v/>
      </c>
      <c r="R55" s="10">
        <f>IF($B55="","",T(IFERROR(INDEX(Kulturen!$M$2:$M$81,MATCH($B55,Kulturen!$B$2:$B$81,0)),"")))</f>
        <v/>
      </c>
      <c r="S55" s="30" t="n"/>
      <c r="T55" s="17" t="n"/>
      <c r="U55" s="16" t="n"/>
      <c r="V55" s="16" t="n"/>
    </row>
    <row r="56">
      <c r="A56" s="10">
        <f>IF($B56="","",COUNTIF($B$2:$B56,$B56))</f>
        <v/>
      </c>
      <c r="B56" s="16" t="n"/>
      <c r="C56" s="10">
        <f>IF($B56="","",T(IFERROR(INDEX(Kulturen!$D$2:$D$81,MATCH($B56,Kulturen!$B$2:$B$81,0)),"")))</f>
        <v/>
      </c>
      <c r="D56" s="10">
        <f>IF($B56="","",T(IFERROR(INDEX(Kulturen!$E$2:$E$81,MATCH($B56,Kulturen!$B$2:$B$81,0)),"")))</f>
        <v/>
      </c>
      <c r="E56" s="16" t="n"/>
      <c r="F56" s="20" t="n"/>
      <c r="G56" s="26">
        <f>IF(OR($B56="",$F56=""),"",MOD($F56+N(IFERROR(INDEX(Kulturen!$F$2:$F$81,MATCH($B56,Kulturen!$B$2:$B$81,0)),""))-1,52)+1)</f>
        <v/>
      </c>
      <c r="H56" s="26">
        <f>IF(OR($B56="",$G56=""),"",MOD($G56+N(IFERROR(INDEX(Kulturen!$G$2:$G$81,MATCH($B56,Kulturen!$B$2:$B$81,0)),""))-1,52)+1)</f>
        <v/>
      </c>
      <c r="I56" s="26">
        <f>IF(OR($B56="",$H56=""),"",MOD($H56+N(IFERROR(INDEX(Kulturen!$H$2:$H$81,MATCH($B56,Kulturen!$B$2:$B$81,0)),""))-1,52)+1)</f>
        <v/>
      </c>
      <c r="J56" s="15">
        <f>IF($E56="","",IFERROR(INDEX(Beete!$C$2:$C$121,MATCH($E56,Beete!$B$2:$B$121,0)),""))</f>
        <v/>
      </c>
      <c r="K56" s="15">
        <f>IF($E56="","",IF(IFERROR(INDEX(Beete!$D$2:$D$121,MATCH($E56,Beete!$B$2:$B$121,0)),"")="",1.2,IFERROR(INDEX(Beete!$D$2:$D$121,MATCH($E56,Beete!$B$2:$B$121,0)),"")))</f>
        <v/>
      </c>
      <c r="L56" s="26">
        <f>IF($B56="","",IF(N(IFERROR(INDEX(Kulturen!$I$2:$I$81,MATCH($B56,Kulturen!$B$2:$B$81,0)),""))&gt;0,IFERROR(INDEX(Kulturen!$I$2:$I$81,MATCH($B56,Kulturen!$B$2:$B$81,0)),""),IF(N(IFERROR(INDEX(Kulturen!$J$2:$J$81,MATCH($B56,Kulturen!$B$2:$B$81,0)),""))&gt;0,MAX(1,ROUNDDOWN($K56*100/IFERROR(INDEX(Kulturen!$J$2:$J$81,MATCH($B56,Kulturen!$B$2:$B$81,0)),""),0)),"")))</f>
        <v/>
      </c>
      <c r="M56" s="26">
        <f>IF(OR($J56="",N(IFERROR(INDEX(Kulturen!$K$2:$K$81,MATCH($B56,Kulturen!$B$2:$B$81,0)),""))=0),"",MAX(1,ROUNDDOWN($J56*100/IFERROR(INDEX(Kulturen!$K$2:$K$81,MATCH($B56,Kulturen!$B$2:$B$81,0)),""),0)))</f>
        <v/>
      </c>
      <c r="N56" s="26">
        <f>IF(OR($L56="",$M56=""),"",$L56*$M56)</f>
        <v/>
      </c>
      <c r="O56" s="15">
        <f>IF(OR($N56="",N($J56)*N($K56)=0),"",ROUND($N56/(N($J56)*N($K56)),2))</f>
        <v/>
      </c>
      <c r="P56" s="27">
        <f>IF(OR($B56="",N(IFERROR(INDEX(Kulturen!$L$2:$L$81,MATCH($B56,Kulturen!$B$2:$B$81,0)),""))=0),"",IFERROR(INDEX(Kulturen!$L$2:$L$81,MATCH($B56,Kulturen!$B$2:$B$81,0)),""))</f>
        <v/>
      </c>
      <c r="Q56" s="28">
        <f>IF(OR($N56="",$P56=""),"",ROUND($N56*$P56,1))</f>
        <v/>
      </c>
      <c r="R56" s="10">
        <f>IF($B56="","",T(IFERROR(INDEX(Kulturen!$M$2:$M$81,MATCH($B56,Kulturen!$B$2:$B$81,0)),"")))</f>
        <v/>
      </c>
      <c r="S56" s="30" t="n"/>
      <c r="T56" s="17" t="n"/>
      <c r="U56" s="16" t="n"/>
      <c r="V56" s="16" t="n"/>
    </row>
    <row r="57">
      <c r="A57" s="10">
        <f>IF($B57="","",COUNTIF($B$2:$B57,$B57))</f>
        <v/>
      </c>
      <c r="B57" s="16" t="n"/>
      <c r="C57" s="10">
        <f>IF($B57="","",T(IFERROR(INDEX(Kulturen!$D$2:$D$81,MATCH($B57,Kulturen!$B$2:$B$81,0)),"")))</f>
        <v/>
      </c>
      <c r="D57" s="10">
        <f>IF($B57="","",T(IFERROR(INDEX(Kulturen!$E$2:$E$81,MATCH($B57,Kulturen!$B$2:$B$81,0)),"")))</f>
        <v/>
      </c>
      <c r="E57" s="16" t="n"/>
      <c r="F57" s="20" t="n"/>
      <c r="G57" s="26">
        <f>IF(OR($B57="",$F57=""),"",MOD($F57+N(IFERROR(INDEX(Kulturen!$F$2:$F$81,MATCH($B57,Kulturen!$B$2:$B$81,0)),""))-1,52)+1)</f>
        <v/>
      </c>
      <c r="H57" s="26">
        <f>IF(OR($B57="",$G57=""),"",MOD($G57+N(IFERROR(INDEX(Kulturen!$G$2:$G$81,MATCH($B57,Kulturen!$B$2:$B$81,0)),""))-1,52)+1)</f>
        <v/>
      </c>
      <c r="I57" s="26">
        <f>IF(OR($B57="",$H57=""),"",MOD($H57+N(IFERROR(INDEX(Kulturen!$H$2:$H$81,MATCH($B57,Kulturen!$B$2:$B$81,0)),""))-1,52)+1)</f>
        <v/>
      </c>
      <c r="J57" s="15">
        <f>IF($E57="","",IFERROR(INDEX(Beete!$C$2:$C$121,MATCH($E57,Beete!$B$2:$B$121,0)),""))</f>
        <v/>
      </c>
      <c r="K57" s="15">
        <f>IF($E57="","",IF(IFERROR(INDEX(Beete!$D$2:$D$121,MATCH($E57,Beete!$B$2:$B$121,0)),"")="",1.2,IFERROR(INDEX(Beete!$D$2:$D$121,MATCH($E57,Beete!$B$2:$B$121,0)),"")))</f>
        <v/>
      </c>
      <c r="L57" s="26">
        <f>IF($B57="","",IF(N(IFERROR(INDEX(Kulturen!$I$2:$I$81,MATCH($B57,Kulturen!$B$2:$B$81,0)),""))&gt;0,IFERROR(INDEX(Kulturen!$I$2:$I$81,MATCH($B57,Kulturen!$B$2:$B$81,0)),""),IF(N(IFERROR(INDEX(Kulturen!$J$2:$J$81,MATCH($B57,Kulturen!$B$2:$B$81,0)),""))&gt;0,MAX(1,ROUNDDOWN($K57*100/IFERROR(INDEX(Kulturen!$J$2:$J$81,MATCH($B57,Kulturen!$B$2:$B$81,0)),""),0)),"")))</f>
        <v/>
      </c>
      <c r="M57" s="26">
        <f>IF(OR($J57="",N(IFERROR(INDEX(Kulturen!$K$2:$K$81,MATCH($B57,Kulturen!$B$2:$B$81,0)),""))=0),"",MAX(1,ROUNDDOWN($J57*100/IFERROR(INDEX(Kulturen!$K$2:$K$81,MATCH($B57,Kulturen!$B$2:$B$81,0)),""),0)))</f>
        <v/>
      </c>
      <c r="N57" s="26">
        <f>IF(OR($L57="",$M57=""),"",$L57*$M57)</f>
        <v/>
      </c>
      <c r="O57" s="15">
        <f>IF(OR($N57="",N($J57)*N($K57)=0),"",ROUND($N57/(N($J57)*N($K57)),2))</f>
        <v/>
      </c>
      <c r="P57" s="27">
        <f>IF(OR($B57="",N(IFERROR(INDEX(Kulturen!$L$2:$L$81,MATCH($B57,Kulturen!$B$2:$B$81,0)),""))=0),"",IFERROR(INDEX(Kulturen!$L$2:$L$81,MATCH($B57,Kulturen!$B$2:$B$81,0)),""))</f>
        <v/>
      </c>
      <c r="Q57" s="28">
        <f>IF(OR($N57="",$P57=""),"",ROUND($N57*$P57,1))</f>
        <v/>
      </c>
      <c r="R57" s="10">
        <f>IF($B57="","",T(IFERROR(INDEX(Kulturen!$M$2:$M$81,MATCH($B57,Kulturen!$B$2:$B$81,0)),"")))</f>
        <v/>
      </c>
      <c r="S57" s="30" t="n"/>
      <c r="T57" s="17" t="n"/>
      <c r="U57" s="16" t="n"/>
      <c r="V57" s="16" t="n"/>
    </row>
    <row r="58">
      <c r="A58" s="10">
        <f>IF($B58="","",COUNTIF($B$2:$B58,$B58))</f>
        <v/>
      </c>
      <c r="B58" s="16" t="n"/>
      <c r="C58" s="10">
        <f>IF($B58="","",T(IFERROR(INDEX(Kulturen!$D$2:$D$81,MATCH($B58,Kulturen!$B$2:$B$81,0)),"")))</f>
        <v/>
      </c>
      <c r="D58" s="10">
        <f>IF($B58="","",T(IFERROR(INDEX(Kulturen!$E$2:$E$81,MATCH($B58,Kulturen!$B$2:$B$81,0)),"")))</f>
        <v/>
      </c>
      <c r="E58" s="16" t="n"/>
      <c r="F58" s="20" t="n"/>
      <c r="G58" s="26">
        <f>IF(OR($B58="",$F58=""),"",MOD($F58+N(IFERROR(INDEX(Kulturen!$F$2:$F$81,MATCH($B58,Kulturen!$B$2:$B$81,0)),""))-1,52)+1)</f>
        <v/>
      </c>
      <c r="H58" s="26">
        <f>IF(OR($B58="",$G58=""),"",MOD($G58+N(IFERROR(INDEX(Kulturen!$G$2:$G$81,MATCH($B58,Kulturen!$B$2:$B$81,0)),""))-1,52)+1)</f>
        <v/>
      </c>
      <c r="I58" s="26">
        <f>IF(OR($B58="",$H58=""),"",MOD($H58+N(IFERROR(INDEX(Kulturen!$H$2:$H$81,MATCH($B58,Kulturen!$B$2:$B$81,0)),""))-1,52)+1)</f>
        <v/>
      </c>
      <c r="J58" s="15">
        <f>IF($E58="","",IFERROR(INDEX(Beete!$C$2:$C$121,MATCH($E58,Beete!$B$2:$B$121,0)),""))</f>
        <v/>
      </c>
      <c r="K58" s="15">
        <f>IF($E58="","",IF(IFERROR(INDEX(Beete!$D$2:$D$121,MATCH($E58,Beete!$B$2:$B$121,0)),"")="",1.2,IFERROR(INDEX(Beete!$D$2:$D$121,MATCH($E58,Beete!$B$2:$B$121,0)),"")))</f>
        <v/>
      </c>
      <c r="L58" s="26">
        <f>IF($B58="","",IF(N(IFERROR(INDEX(Kulturen!$I$2:$I$81,MATCH($B58,Kulturen!$B$2:$B$81,0)),""))&gt;0,IFERROR(INDEX(Kulturen!$I$2:$I$81,MATCH($B58,Kulturen!$B$2:$B$81,0)),""),IF(N(IFERROR(INDEX(Kulturen!$J$2:$J$81,MATCH($B58,Kulturen!$B$2:$B$81,0)),""))&gt;0,MAX(1,ROUNDDOWN($K58*100/IFERROR(INDEX(Kulturen!$J$2:$J$81,MATCH($B58,Kulturen!$B$2:$B$81,0)),""),0)),"")))</f>
        <v/>
      </c>
      <c r="M58" s="26">
        <f>IF(OR($J58="",N(IFERROR(INDEX(Kulturen!$K$2:$K$81,MATCH($B58,Kulturen!$B$2:$B$81,0)),""))=0),"",MAX(1,ROUNDDOWN($J58*100/IFERROR(INDEX(Kulturen!$K$2:$K$81,MATCH($B58,Kulturen!$B$2:$B$81,0)),""),0)))</f>
        <v/>
      </c>
      <c r="N58" s="26">
        <f>IF(OR($L58="",$M58=""),"",$L58*$M58)</f>
        <v/>
      </c>
      <c r="O58" s="15">
        <f>IF(OR($N58="",N($J58)*N($K58)=0),"",ROUND($N58/(N($J58)*N($K58)),2))</f>
        <v/>
      </c>
      <c r="P58" s="27">
        <f>IF(OR($B58="",N(IFERROR(INDEX(Kulturen!$L$2:$L$81,MATCH($B58,Kulturen!$B$2:$B$81,0)),""))=0),"",IFERROR(INDEX(Kulturen!$L$2:$L$81,MATCH($B58,Kulturen!$B$2:$B$81,0)),""))</f>
        <v/>
      </c>
      <c r="Q58" s="28">
        <f>IF(OR($N58="",$P58=""),"",ROUND($N58*$P58,1))</f>
        <v/>
      </c>
      <c r="R58" s="10">
        <f>IF($B58="","",T(IFERROR(INDEX(Kulturen!$M$2:$M$81,MATCH($B58,Kulturen!$B$2:$B$81,0)),"")))</f>
        <v/>
      </c>
      <c r="S58" s="30" t="n"/>
      <c r="T58" s="17" t="n"/>
      <c r="U58" s="16" t="n"/>
      <c r="V58" s="16" t="n"/>
    </row>
    <row r="59">
      <c r="A59" s="10">
        <f>IF($B59="","",COUNTIF($B$2:$B59,$B59))</f>
        <v/>
      </c>
      <c r="B59" s="16" t="n"/>
      <c r="C59" s="10">
        <f>IF($B59="","",T(IFERROR(INDEX(Kulturen!$D$2:$D$81,MATCH($B59,Kulturen!$B$2:$B$81,0)),"")))</f>
        <v/>
      </c>
      <c r="D59" s="10">
        <f>IF($B59="","",T(IFERROR(INDEX(Kulturen!$E$2:$E$81,MATCH($B59,Kulturen!$B$2:$B$81,0)),"")))</f>
        <v/>
      </c>
      <c r="E59" s="16" t="n"/>
      <c r="F59" s="20" t="n"/>
      <c r="G59" s="26">
        <f>IF(OR($B59="",$F59=""),"",MOD($F59+N(IFERROR(INDEX(Kulturen!$F$2:$F$81,MATCH($B59,Kulturen!$B$2:$B$81,0)),""))-1,52)+1)</f>
        <v/>
      </c>
      <c r="H59" s="26">
        <f>IF(OR($B59="",$G59=""),"",MOD($G59+N(IFERROR(INDEX(Kulturen!$G$2:$G$81,MATCH($B59,Kulturen!$B$2:$B$81,0)),""))-1,52)+1)</f>
        <v/>
      </c>
      <c r="I59" s="26">
        <f>IF(OR($B59="",$H59=""),"",MOD($H59+N(IFERROR(INDEX(Kulturen!$H$2:$H$81,MATCH($B59,Kulturen!$B$2:$B$81,0)),""))-1,52)+1)</f>
        <v/>
      </c>
      <c r="J59" s="15">
        <f>IF($E59="","",IFERROR(INDEX(Beete!$C$2:$C$121,MATCH($E59,Beete!$B$2:$B$121,0)),""))</f>
        <v/>
      </c>
      <c r="K59" s="15">
        <f>IF($E59="","",IF(IFERROR(INDEX(Beete!$D$2:$D$121,MATCH($E59,Beete!$B$2:$B$121,0)),"")="",1.2,IFERROR(INDEX(Beete!$D$2:$D$121,MATCH($E59,Beete!$B$2:$B$121,0)),"")))</f>
        <v/>
      </c>
      <c r="L59" s="26">
        <f>IF($B59="","",IF(N(IFERROR(INDEX(Kulturen!$I$2:$I$81,MATCH($B59,Kulturen!$B$2:$B$81,0)),""))&gt;0,IFERROR(INDEX(Kulturen!$I$2:$I$81,MATCH($B59,Kulturen!$B$2:$B$81,0)),""),IF(N(IFERROR(INDEX(Kulturen!$J$2:$J$81,MATCH($B59,Kulturen!$B$2:$B$81,0)),""))&gt;0,MAX(1,ROUNDDOWN($K59*100/IFERROR(INDEX(Kulturen!$J$2:$J$81,MATCH($B59,Kulturen!$B$2:$B$81,0)),""),0)),"")))</f>
        <v/>
      </c>
      <c r="M59" s="26">
        <f>IF(OR($J59="",N(IFERROR(INDEX(Kulturen!$K$2:$K$81,MATCH($B59,Kulturen!$B$2:$B$81,0)),""))=0),"",MAX(1,ROUNDDOWN($J59*100/IFERROR(INDEX(Kulturen!$K$2:$K$81,MATCH($B59,Kulturen!$B$2:$B$81,0)),""),0)))</f>
        <v/>
      </c>
      <c r="N59" s="26">
        <f>IF(OR($L59="",$M59=""),"",$L59*$M59)</f>
        <v/>
      </c>
      <c r="O59" s="15">
        <f>IF(OR($N59="",N($J59)*N($K59)=0),"",ROUND($N59/(N($J59)*N($K59)),2))</f>
        <v/>
      </c>
      <c r="P59" s="27">
        <f>IF(OR($B59="",N(IFERROR(INDEX(Kulturen!$L$2:$L$81,MATCH($B59,Kulturen!$B$2:$B$81,0)),""))=0),"",IFERROR(INDEX(Kulturen!$L$2:$L$81,MATCH($B59,Kulturen!$B$2:$B$81,0)),""))</f>
        <v/>
      </c>
      <c r="Q59" s="28">
        <f>IF(OR($N59="",$P59=""),"",ROUND($N59*$P59,1))</f>
        <v/>
      </c>
      <c r="R59" s="10">
        <f>IF($B59="","",T(IFERROR(INDEX(Kulturen!$M$2:$M$81,MATCH($B59,Kulturen!$B$2:$B$81,0)),"")))</f>
        <v/>
      </c>
      <c r="S59" s="30" t="n"/>
      <c r="T59" s="17" t="n"/>
      <c r="U59" s="16" t="n"/>
      <c r="V59" s="16" t="n"/>
    </row>
    <row r="60">
      <c r="A60" s="10">
        <f>IF($B60="","",COUNTIF($B$2:$B60,$B60))</f>
        <v/>
      </c>
      <c r="B60" s="16" t="n"/>
      <c r="C60" s="10">
        <f>IF($B60="","",T(IFERROR(INDEX(Kulturen!$D$2:$D$81,MATCH($B60,Kulturen!$B$2:$B$81,0)),"")))</f>
        <v/>
      </c>
      <c r="D60" s="10">
        <f>IF($B60="","",T(IFERROR(INDEX(Kulturen!$E$2:$E$81,MATCH($B60,Kulturen!$B$2:$B$81,0)),"")))</f>
        <v/>
      </c>
      <c r="E60" s="16" t="n"/>
      <c r="F60" s="20" t="n"/>
      <c r="G60" s="26">
        <f>IF(OR($B60="",$F60=""),"",MOD($F60+N(IFERROR(INDEX(Kulturen!$F$2:$F$81,MATCH($B60,Kulturen!$B$2:$B$81,0)),""))-1,52)+1)</f>
        <v/>
      </c>
      <c r="H60" s="26">
        <f>IF(OR($B60="",$G60=""),"",MOD($G60+N(IFERROR(INDEX(Kulturen!$G$2:$G$81,MATCH($B60,Kulturen!$B$2:$B$81,0)),""))-1,52)+1)</f>
        <v/>
      </c>
      <c r="I60" s="26">
        <f>IF(OR($B60="",$H60=""),"",MOD($H60+N(IFERROR(INDEX(Kulturen!$H$2:$H$81,MATCH($B60,Kulturen!$B$2:$B$81,0)),""))-1,52)+1)</f>
        <v/>
      </c>
      <c r="J60" s="15">
        <f>IF($E60="","",IFERROR(INDEX(Beete!$C$2:$C$121,MATCH($E60,Beete!$B$2:$B$121,0)),""))</f>
        <v/>
      </c>
      <c r="K60" s="15">
        <f>IF($E60="","",IF(IFERROR(INDEX(Beete!$D$2:$D$121,MATCH($E60,Beete!$B$2:$B$121,0)),"")="",1.2,IFERROR(INDEX(Beete!$D$2:$D$121,MATCH($E60,Beete!$B$2:$B$121,0)),"")))</f>
        <v/>
      </c>
      <c r="L60" s="26">
        <f>IF($B60="","",IF(N(IFERROR(INDEX(Kulturen!$I$2:$I$81,MATCH($B60,Kulturen!$B$2:$B$81,0)),""))&gt;0,IFERROR(INDEX(Kulturen!$I$2:$I$81,MATCH($B60,Kulturen!$B$2:$B$81,0)),""),IF(N(IFERROR(INDEX(Kulturen!$J$2:$J$81,MATCH($B60,Kulturen!$B$2:$B$81,0)),""))&gt;0,MAX(1,ROUNDDOWN($K60*100/IFERROR(INDEX(Kulturen!$J$2:$J$81,MATCH($B60,Kulturen!$B$2:$B$81,0)),""),0)),"")))</f>
        <v/>
      </c>
      <c r="M60" s="26">
        <f>IF(OR($J60="",N(IFERROR(INDEX(Kulturen!$K$2:$K$81,MATCH($B60,Kulturen!$B$2:$B$81,0)),""))=0),"",MAX(1,ROUNDDOWN($J60*100/IFERROR(INDEX(Kulturen!$K$2:$K$81,MATCH($B60,Kulturen!$B$2:$B$81,0)),""),0)))</f>
        <v/>
      </c>
      <c r="N60" s="26">
        <f>IF(OR($L60="",$M60=""),"",$L60*$M60)</f>
        <v/>
      </c>
      <c r="O60" s="15">
        <f>IF(OR($N60="",N($J60)*N($K60)=0),"",ROUND($N60/(N($J60)*N($K60)),2))</f>
        <v/>
      </c>
      <c r="P60" s="27">
        <f>IF(OR($B60="",N(IFERROR(INDEX(Kulturen!$L$2:$L$81,MATCH($B60,Kulturen!$B$2:$B$81,0)),""))=0),"",IFERROR(INDEX(Kulturen!$L$2:$L$81,MATCH($B60,Kulturen!$B$2:$B$81,0)),""))</f>
        <v/>
      </c>
      <c r="Q60" s="28">
        <f>IF(OR($N60="",$P60=""),"",ROUND($N60*$P60,1))</f>
        <v/>
      </c>
      <c r="R60" s="10">
        <f>IF($B60="","",T(IFERROR(INDEX(Kulturen!$M$2:$M$81,MATCH($B60,Kulturen!$B$2:$B$81,0)),"")))</f>
        <v/>
      </c>
      <c r="S60" s="30" t="n"/>
      <c r="T60" s="17" t="n"/>
      <c r="U60" s="16" t="n"/>
      <c r="V60" s="16" t="n"/>
    </row>
    <row r="61">
      <c r="A61" s="10">
        <f>IF($B61="","",COUNTIF($B$2:$B61,$B61))</f>
        <v/>
      </c>
      <c r="B61" s="16" t="n"/>
      <c r="C61" s="10">
        <f>IF($B61="","",T(IFERROR(INDEX(Kulturen!$D$2:$D$81,MATCH($B61,Kulturen!$B$2:$B$81,0)),"")))</f>
        <v/>
      </c>
      <c r="D61" s="10">
        <f>IF($B61="","",T(IFERROR(INDEX(Kulturen!$E$2:$E$81,MATCH($B61,Kulturen!$B$2:$B$81,0)),"")))</f>
        <v/>
      </c>
      <c r="E61" s="16" t="n"/>
      <c r="F61" s="20" t="n"/>
      <c r="G61" s="26">
        <f>IF(OR($B61="",$F61=""),"",MOD($F61+N(IFERROR(INDEX(Kulturen!$F$2:$F$81,MATCH($B61,Kulturen!$B$2:$B$81,0)),""))-1,52)+1)</f>
        <v/>
      </c>
      <c r="H61" s="26">
        <f>IF(OR($B61="",$G61=""),"",MOD($G61+N(IFERROR(INDEX(Kulturen!$G$2:$G$81,MATCH($B61,Kulturen!$B$2:$B$81,0)),""))-1,52)+1)</f>
        <v/>
      </c>
      <c r="I61" s="26">
        <f>IF(OR($B61="",$H61=""),"",MOD($H61+N(IFERROR(INDEX(Kulturen!$H$2:$H$81,MATCH($B61,Kulturen!$B$2:$B$81,0)),""))-1,52)+1)</f>
        <v/>
      </c>
      <c r="J61" s="15">
        <f>IF($E61="","",IFERROR(INDEX(Beete!$C$2:$C$121,MATCH($E61,Beete!$B$2:$B$121,0)),""))</f>
        <v/>
      </c>
      <c r="K61" s="15">
        <f>IF($E61="","",IF(IFERROR(INDEX(Beete!$D$2:$D$121,MATCH($E61,Beete!$B$2:$B$121,0)),"")="",1.2,IFERROR(INDEX(Beete!$D$2:$D$121,MATCH($E61,Beete!$B$2:$B$121,0)),"")))</f>
        <v/>
      </c>
      <c r="L61" s="26">
        <f>IF($B61="","",IF(N(IFERROR(INDEX(Kulturen!$I$2:$I$81,MATCH($B61,Kulturen!$B$2:$B$81,0)),""))&gt;0,IFERROR(INDEX(Kulturen!$I$2:$I$81,MATCH($B61,Kulturen!$B$2:$B$81,0)),""),IF(N(IFERROR(INDEX(Kulturen!$J$2:$J$81,MATCH($B61,Kulturen!$B$2:$B$81,0)),""))&gt;0,MAX(1,ROUNDDOWN($K61*100/IFERROR(INDEX(Kulturen!$J$2:$J$81,MATCH($B61,Kulturen!$B$2:$B$81,0)),""),0)),"")))</f>
        <v/>
      </c>
      <c r="M61" s="26">
        <f>IF(OR($J61="",N(IFERROR(INDEX(Kulturen!$K$2:$K$81,MATCH($B61,Kulturen!$B$2:$B$81,0)),""))=0),"",MAX(1,ROUNDDOWN($J61*100/IFERROR(INDEX(Kulturen!$K$2:$K$81,MATCH($B61,Kulturen!$B$2:$B$81,0)),""),0)))</f>
        <v/>
      </c>
      <c r="N61" s="26">
        <f>IF(OR($L61="",$M61=""),"",$L61*$M61)</f>
        <v/>
      </c>
      <c r="O61" s="15">
        <f>IF(OR($N61="",N($J61)*N($K61)=0),"",ROUND($N61/(N($J61)*N($K61)),2))</f>
        <v/>
      </c>
      <c r="P61" s="27">
        <f>IF(OR($B61="",N(IFERROR(INDEX(Kulturen!$L$2:$L$81,MATCH($B61,Kulturen!$B$2:$B$81,0)),""))=0),"",IFERROR(INDEX(Kulturen!$L$2:$L$81,MATCH($B61,Kulturen!$B$2:$B$81,0)),""))</f>
        <v/>
      </c>
      <c r="Q61" s="28">
        <f>IF(OR($N61="",$P61=""),"",ROUND($N61*$P61,1))</f>
        <v/>
      </c>
      <c r="R61" s="10">
        <f>IF($B61="","",T(IFERROR(INDEX(Kulturen!$M$2:$M$81,MATCH($B61,Kulturen!$B$2:$B$81,0)),"")))</f>
        <v/>
      </c>
      <c r="S61" s="30" t="n"/>
      <c r="T61" s="17" t="n"/>
      <c r="U61" s="16" t="n"/>
      <c r="V61" s="16" t="n"/>
    </row>
    <row r="62">
      <c r="A62" s="10">
        <f>IF($B62="","",COUNTIF($B$2:$B62,$B62))</f>
        <v/>
      </c>
      <c r="B62" s="16" t="n"/>
      <c r="C62" s="10">
        <f>IF($B62="","",T(IFERROR(INDEX(Kulturen!$D$2:$D$81,MATCH($B62,Kulturen!$B$2:$B$81,0)),"")))</f>
        <v/>
      </c>
      <c r="D62" s="10">
        <f>IF($B62="","",T(IFERROR(INDEX(Kulturen!$E$2:$E$81,MATCH($B62,Kulturen!$B$2:$B$81,0)),"")))</f>
        <v/>
      </c>
      <c r="E62" s="16" t="n"/>
      <c r="F62" s="20" t="n"/>
      <c r="G62" s="26">
        <f>IF(OR($B62="",$F62=""),"",MOD($F62+N(IFERROR(INDEX(Kulturen!$F$2:$F$81,MATCH($B62,Kulturen!$B$2:$B$81,0)),""))-1,52)+1)</f>
        <v/>
      </c>
      <c r="H62" s="26">
        <f>IF(OR($B62="",$G62=""),"",MOD($G62+N(IFERROR(INDEX(Kulturen!$G$2:$G$81,MATCH($B62,Kulturen!$B$2:$B$81,0)),""))-1,52)+1)</f>
        <v/>
      </c>
      <c r="I62" s="26">
        <f>IF(OR($B62="",$H62=""),"",MOD($H62+N(IFERROR(INDEX(Kulturen!$H$2:$H$81,MATCH($B62,Kulturen!$B$2:$B$81,0)),""))-1,52)+1)</f>
        <v/>
      </c>
      <c r="J62" s="15">
        <f>IF($E62="","",IFERROR(INDEX(Beete!$C$2:$C$121,MATCH($E62,Beete!$B$2:$B$121,0)),""))</f>
        <v/>
      </c>
      <c r="K62" s="15">
        <f>IF($E62="","",IF(IFERROR(INDEX(Beete!$D$2:$D$121,MATCH($E62,Beete!$B$2:$B$121,0)),"")="",1.2,IFERROR(INDEX(Beete!$D$2:$D$121,MATCH($E62,Beete!$B$2:$B$121,0)),"")))</f>
        <v/>
      </c>
      <c r="L62" s="26">
        <f>IF($B62="","",IF(N(IFERROR(INDEX(Kulturen!$I$2:$I$81,MATCH($B62,Kulturen!$B$2:$B$81,0)),""))&gt;0,IFERROR(INDEX(Kulturen!$I$2:$I$81,MATCH($B62,Kulturen!$B$2:$B$81,0)),""),IF(N(IFERROR(INDEX(Kulturen!$J$2:$J$81,MATCH($B62,Kulturen!$B$2:$B$81,0)),""))&gt;0,MAX(1,ROUNDDOWN($K62*100/IFERROR(INDEX(Kulturen!$J$2:$J$81,MATCH($B62,Kulturen!$B$2:$B$81,0)),""),0)),"")))</f>
        <v/>
      </c>
      <c r="M62" s="26">
        <f>IF(OR($J62="",N(IFERROR(INDEX(Kulturen!$K$2:$K$81,MATCH($B62,Kulturen!$B$2:$B$81,0)),""))=0),"",MAX(1,ROUNDDOWN($J62*100/IFERROR(INDEX(Kulturen!$K$2:$K$81,MATCH($B62,Kulturen!$B$2:$B$81,0)),""),0)))</f>
        <v/>
      </c>
      <c r="N62" s="26">
        <f>IF(OR($L62="",$M62=""),"",$L62*$M62)</f>
        <v/>
      </c>
      <c r="O62" s="15">
        <f>IF(OR($N62="",N($J62)*N($K62)=0),"",ROUND($N62/(N($J62)*N($K62)),2))</f>
        <v/>
      </c>
      <c r="P62" s="27">
        <f>IF(OR($B62="",N(IFERROR(INDEX(Kulturen!$L$2:$L$81,MATCH($B62,Kulturen!$B$2:$B$81,0)),""))=0),"",IFERROR(INDEX(Kulturen!$L$2:$L$81,MATCH($B62,Kulturen!$B$2:$B$81,0)),""))</f>
        <v/>
      </c>
      <c r="Q62" s="28">
        <f>IF(OR($N62="",$P62=""),"",ROUND($N62*$P62,1))</f>
        <v/>
      </c>
      <c r="R62" s="10">
        <f>IF($B62="","",T(IFERROR(INDEX(Kulturen!$M$2:$M$81,MATCH($B62,Kulturen!$B$2:$B$81,0)),"")))</f>
        <v/>
      </c>
      <c r="S62" s="30" t="n"/>
      <c r="T62" s="17" t="n"/>
      <c r="U62" s="16" t="n"/>
      <c r="V62" s="16" t="n"/>
    </row>
    <row r="63">
      <c r="A63" s="10">
        <f>IF($B63="","",COUNTIF($B$2:$B63,$B63))</f>
        <v/>
      </c>
      <c r="B63" s="16" t="n"/>
      <c r="C63" s="10">
        <f>IF($B63="","",T(IFERROR(INDEX(Kulturen!$D$2:$D$81,MATCH($B63,Kulturen!$B$2:$B$81,0)),"")))</f>
        <v/>
      </c>
      <c r="D63" s="10">
        <f>IF($B63="","",T(IFERROR(INDEX(Kulturen!$E$2:$E$81,MATCH($B63,Kulturen!$B$2:$B$81,0)),"")))</f>
        <v/>
      </c>
      <c r="E63" s="16" t="n"/>
      <c r="F63" s="20" t="n"/>
      <c r="G63" s="26">
        <f>IF(OR($B63="",$F63=""),"",MOD($F63+N(IFERROR(INDEX(Kulturen!$F$2:$F$81,MATCH($B63,Kulturen!$B$2:$B$81,0)),""))-1,52)+1)</f>
        <v/>
      </c>
      <c r="H63" s="26">
        <f>IF(OR($B63="",$G63=""),"",MOD($G63+N(IFERROR(INDEX(Kulturen!$G$2:$G$81,MATCH($B63,Kulturen!$B$2:$B$81,0)),""))-1,52)+1)</f>
        <v/>
      </c>
      <c r="I63" s="26">
        <f>IF(OR($B63="",$H63=""),"",MOD($H63+N(IFERROR(INDEX(Kulturen!$H$2:$H$81,MATCH($B63,Kulturen!$B$2:$B$81,0)),""))-1,52)+1)</f>
        <v/>
      </c>
      <c r="J63" s="15">
        <f>IF($E63="","",IFERROR(INDEX(Beete!$C$2:$C$121,MATCH($E63,Beete!$B$2:$B$121,0)),""))</f>
        <v/>
      </c>
      <c r="K63" s="15">
        <f>IF($E63="","",IF(IFERROR(INDEX(Beete!$D$2:$D$121,MATCH($E63,Beete!$B$2:$B$121,0)),"")="",1.2,IFERROR(INDEX(Beete!$D$2:$D$121,MATCH($E63,Beete!$B$2:$B$121,0)),"")))</f>
        <v/>
      </c>
      <c r="L63" s="26">
        <f>IF($B63="","",IF(N(IFERROR(INDEX(Kulturen!$I$2:$I$81,MATCH($B63,Kulturen!$B$2:$B$81,0)),""))&gt;0,IFERROR(INDEX(Kulturen!$I$2:$I$81,MATCH($B63,Kulturen!$B$2:$B$81,0)),""),IF(N(IFERROR(INDEX(Kulturen!$J$2:$J$81,MATCH($B63,Kulturen!$B$2:$B$81,0)),""))&gt;0,MAX(1,ROUNDDOWN($K63*100/IFERROR(INDEX(Kulturen!$J$2:$J$81,MATCH($B63,Kulturen!$B$2:$B$81,0)),""),0)),"")))</f>
        <v/>
      </c>
      <c r="M63" s="26">
        <f>IF(OR($J63="",N(IFERROR(INDEX(Kulturen!$K$2:$K$81,MATCH($B63,Kulturen!$B$2:$B$81,0)),""))=0),"",MAX(1,ROUNDDOWN($J63*100/IFERROR(INDEX(Kulturen!$K$2:$K$81,MATCH($B63,Kulturen!$B$2:$B$81,0)),""),0)))</f>
        <v/>
      </c>
      <c r="N63" s="26">
        <f>IF(OR($L63="",$M63=""),"",$L63*$M63)</f>
        <v/>
      </c>
      <c r="O63" s="15">
        <f>IF(OR($N63="",N($J63)*N($K63)=0),"",ROUND($N63/(N($J63)*N($K63)),2))</f>
        <v/>
      </c>
      <c r="P63" s="27">
        <f>IF(OR($B63="",N(IFERROR(INDEX(Kulturen!$L$2:$L$81,MATCH($B63,Kulturen!$B$2:$B$81,0)),""))=0),"",IFERROR(INDEX(Kulturen!$L$2:$L$81,MATCH($B63,Kulturen!$B$2:$B$81,0)),""))</f>
        <v/>
      </c>
      <c r="Q63" s="28">
        <f>IF(OR($N63="",$P63=""),"",ROUND($N63*$P63,1))</f>
        <v/>
      </c>
      <c r="R63" s="10">
        <f>IF($B63="","",T(IFERROR(INDEX(Kulturen!$M$2:$M$81,MATCH($B63,Kulturen!$B$2:$B$81,0)),"")))</f>
        <v/>
      </c>
      <c r="S63" s="30" t="n"/>
      <c r="T63" s="17" t="n"/>
      <c r="U63" s="16" t="n"/>
      <c r="V63" s="16" t="n"/>
    </row>
    <row r="64">
      <c r="A64" s="10">
        <f>IF($B64="","",COUNTIF($B$2:$B64,$B64))</f>
        <v/>
      </c>
      <c r="B64" s="16" t="n"/>
      <c r="C64" s="10">
        <f>IF($B64="","",T(IFERROR(INDEX(Kulturen!$D$2:$D$81,MATCH($B64,Kulturen!$B$2:$B$81,0)),"")))</f>
        <v/>
      </c>
      <c r="D64" s="10">
        <f>IF($B64="","",T(IFERROR(INDEX(Kulturen!$E$2:$E$81,MATCH($B64,Kulturen!$B$2:$B$81,0)),"")))</f>
        <v/>
      </c>
      <c r="E64" s="16" t="n"/>
      <c r="F64" s="20" t="n"/>
      <c r="G64" s="26">
        <f>IF(OR($B64="",$F64=""),"",MOD($F64+N(IFERROR(INDEX(Kulturen!$F$2:$F$81,MATCH($B64,Kulturen!$B$2:$B$81,0)),""))-1,52)+1)</f>
        <v/>
      </c>
      <c r="H64" s="26">
        <f>IF(OR($B64="",$G64=""),"",MOD($G64+N(IFERROR(INDEX(Kulturen!$G$2:$G$81,MATCH($B64,Kulturen!$B$2:$B$81,0)),""))-1,52)+1)</f>
        <v/>
      </c>
      <c r="I64" s="26">
        <f>IF(OR($B64="",$H64=""),"",MOD($H64+N(IFERROR(INDEX(Kulturen!$H$2:$H$81,MATCH($B64,Kulturen!$B$2:$B$81,0)),""))-1,52)+1)</f>
        <v/>
      </c>
      <c r="J64" s="15">
        <f>IF($E64="","",IFERROR(INDEX(Beete!$C$2:$C$121,MATCH($E64,Beete!$B$2:$B$121,0)),""))</f>
        <v/>
      </c>
      <c r="K64" s="15">
        <f>IF($E64="","",IF(IFERROR(INDEX(Beete!$D$2:$D$121,MATCH($E64,Beete!$B$2:$B$121,0)),"")="",1.2,IFERROR(INDEX(Beete!$D$2:$D$121,MATCH($E64,Beete!$B$2:$B$121,0)),"")))</f>
        <v/>
      </c>
      <c r="L64" s="26">
        <f>IF($B64="","",IF(N(IFERROR(INDEX(Kulturen!$I$2:$I$81,MATCH($B64,Kulturen!$B$2:$B$81,0)),""))&gt;0,IFERROR(INDEX(Kulturen!$I$2:$I$81,MATCH($B64,Kulturen!$B$2:$B$81,0)),""),IF(N(IFERROR(INDEX(Kulturen!$J$2:$J$81,MATCH($B64,Kulturen!$B$2:$B$81,0)),""))&gt;0,MAX(1,ROUNDDOWN($K64*100/IFERROR(INDEX(Kulturen!$J$2:$J$81,MATCH($B64,Kulturen!$B$2:$B$81,0)),""),0)),"")))</f>
        <v/>
      </c>
      <c r="M64" s="26">
        <f>IF(OR($J64="",N(IFERROR(INDEX(Kulturen!$K$2:$K$81,MATCH($B64,Kulturen!$B$2:$B$81,0)),""))=0),"",MAX(1,ROUNDDOWN($J64*100/IFERROR(INDEX(Kulturen!$K$2:$K$81,MATCH($B64,Kulturen!$B$2:$B$81,0)),""),0)))</f>
        <v/>
      </c>
      <c r="N64" s="26">
        <f>IF(OR($L64="",$M64=""),"",$L64*$M64)</f>
        <v/>
      </c>
      <c r="O64" s="15">
        <f>IF(OR($N64="",N($J64)*N($K64)=0),"",ROUND($N64/(N($J64)*N($K64)),2))</f>
        <v/>
      </c>
      <c r="P64" s="27">
        <f>IF(OR($B64="",N(IFERROR(INDEX(Kulturen!$L$2:$L$81,MATCH($B64,Kulturen!$B$2:$B$81,0)),""))=0),"",IFERROR(INDEX(Kulturen!$L$2:$L$81,MATCH($B64,Kulturen!$B$2:$B$81,0)),""))</f>
        <v/>
      </c>
      <c r="Q64" s="28">
        <f>IF(OR($N64="",$P64=""),"",ROUND($N64*$P64,1))</f>
        <v/>
      </c>
      <c r="R64" s="10">
        <f>IF($B64="","",T(IFERROR(INDEX(Kulturen!$M$2:$M$81,MATCH($B64,Kulturen!$B$2:$B$81,0)),"")))</f>
        <v/>
      </c>
      <c r="S64" s="30" t="n"/>
      <c r="T64" s="17" t="n"/>
      <c r="U64" s="16" t="n"/>
      <c r="V64" s="16" t="n"/>
    </row>
    <row r="65">
      <c r="A65" s="10">
        <f>IF($B65="","",COUNTIF($B$2:$B65,$B65))</f>
        <v/>
      </c>
      <c r="B65" s="16" t="n"/>
      <c r="C65" s="10">
        <f>IF($B65="","",T(IFERROR(INDEX(Kulturen!$D$2:$D$81,MATCH($B65,Kulturen!$B$2:$B$81,0)),"")))</f>
        <v/>
      </c>
      <c r="D65" s="10">
        <f>IF($B65="","",T(IFERROR(INDEX(Kulturen!$E$2:$E$81,MATCH($B65,Kulturen!$B$2:$B$81,0)),"")))</f>
        <v/>
      </c>
      <c r="E65" s="16" t="n"/>
      <c r="F65" s="20" t="n"/>
      <c r="G65" s="26">
        <f>IF(OR($B65="",$F65=""),"",MOD($F65+N(IFERROR(INDEX(Kulturen!$F$2:$F$81,MATCH($B65,Kulturen!$B$2:$B$81,0)),""))-1,52)+1)</f>
        <v/>
      </c>
      <c r="H65" s="26">
        <f>IF(OR($B65="",$G65=""),"",MOD($G65+N(IFERROR(INDEX(Kulturen!$G$2:$G$81,MATCH($B65,Kulturen!$B$2:$B$81,0)),""))-1,52)+1)</f>
        <v/>
      </c>
      <c r="I65" s="26">
        <f>IF(OR($B65="",$H65=""),"",MOD($H65+N(IFERROR(INDEX(Kulturen!$H$2:$H$81,MATCH($B65,Kulturen!$B$2:$B$81,0)),""))-1,52)+1)</f>
        <v/>
      </c>
      <c r="J65" s="15">
        <f>IF($E65="","",IFERROR(INDEX(Beete!$C$2:$C$121,MATCH($E65,Beete!$B$2:$B$121,0)),""))</f>
        <v/>
      </c>
      <c r="K65" s="15">
        <f>IF($E65="","",IF(IFERROR(INDEX(Beete!$D$2:$D$121,MATCH($E65,Beete!$B$2:$B$121,0)),"")="",1.2,IFERROR(INDEX(Beete!$D$2:$D$121,MATCH($E65,Beete!$B$2:$B$121,0)),"")))</f>
        <v/>
      </c>
      <c r="L65" s="26">
        <f>IF($B65="","",IF(N(IFERROR(INDEX(Kulturen!$I$2:$I$81,MATCH($B65,Kulturen!$B$2:$B$81,0)),""))&gt;0,IFERROR(INDEX(Kulturen!$I$2:$I$81,MATCH($B65,Kulturen!$B$2:$B$81,0)),""),IF(N(IFERROR(INDEX(Kulturen!$J$2:$J$81,MATCH($B65,Kulturen!$B$2:$B$81,0)),""))&gt;0,MAX(1,ROUNDDOWN($K65*100/IFERROR(INDEX(Kulturen!$J$2:$J$81,MATCH($B65,Kulturen!$B$2:$B$81,0)),""),0)),"")))</f>
        <v/>
      </c>
      <c r="M65" s="26">
        <f>IF(OR($J65="",N(IFERROR(INDEX(Kulturen!$K$2:$K$81,MATCH($B65,Kulturen!$B$2:$B$81,0)),""))=0),"",MAX(1,ROUNDDOWN($J65*100/IFERROR(INDEX(Kulturen!$K$2:$K$81,MATCH($B65,Kulturen!$B$2:$B$81,0)),""),0)))</f>
        <v/>
      </c>
      <c r="N65" s="26">
        <f>IF(OR($L65="",$M65=""),"",$L65*$M65)</f>
        <v/>
      </c>
      <c r="O65" s="15">
        <f>IF(OR($N65="",N($J65)*N($K65)=0),"",ROUND($N65/(N($J65)*N($K65)),2))</f>
        <v/>
      </c>
      <c r="P65" s="27">
        <f>IF(OR($B65="",N(IFERROR(INDEX(Kulturen!$L$2:$L$81,MATCH($B65,Kulturen!$B$2:$B$81,0)),""))=0),"",IFERROR(INDEX(Kulturen!$L$2:$L$81,MATCH($B65,Kulturen!$B$2:$B$81,0)),""))</f>
        <v/>
      </c>
      <c r="Q65" s="28">
        <f>IF(OR($N65="",$P65=""),"",ROUND($N65*$P65,1))</f>
        <v/>
      </c>
      <c r="R65" s="10">
        <f>IF($B65="","",T(IFERROR(INDEX(Kulturen!$M$2:$M$81,MATCH($B65,Kulturen!$B$2:$B$81,0)),"")))</f>
        <v/>
      </c>
      <c r="S65" s="30" t="n"/>
      <c r="T65" s="17" t="n"/>
      <c r="U65" s="16" t="n"/>
      <c r="V65" s="16" t="n"/>
    </row>
    <row r="66">
      <c r="A66" s="10">
        <f>IF($B66="","",COUNTIF($B$2:$B66,$B66))</f>
        <v/>
      </c>
      <c r="B66" s="16" t="n"/>
      <c r="C66" s="10">
        <f>IF($B66="","",T(IFERROR(INDEX(Kulturen!$D$2:$D$81,MATCH($B66,Kulturen!$B$2:$B$81,0)),"")))</f>
        <v/>
      </c>
      <c r="D66" s="10">
        <f>IF($B66="","",T(IFERROR(INDEX(Kulturen!$E$2:$E$81,MATCH($B66,Kulturen!$B$2:$B$81,0)),"")))</f>
        <v/>
      </c>
      <c r="E66" s="16" t="n"/>
      <c r="F66" s="20" t="n"/>
      <c r="G66" s="26">
        <f>IF(OR($B66="",$F66=""),"",MOD($F66+N(IFERROR(INDEX(Kulturen!$F$2:$F$81,MATCH($B66,Kulturen!$B$2:$B$81,0)),""))-1,52)+1)</f>
        <v/>
      </c>
      <c r="H66" s="26">
        <f>IF(OR($B66="",$G66=""),"",MOD($G66+N(IFERROR(INDEX(Kulturen!$G$2:$G$81,MATCH($B66,Kulturen!$B$2:$B$81,0)),""))-1,52)+1)</f>
        <v/>
      </c>
      <c r="I66" s="26">
        <f>IF(OR($B66="",$H66=""),"",MOD($H66+N(IFERROR(INDEX(Kulturen!$H$2:$H$81,MATCH($B66,Kulturen!$B$2:$B$81,0)),""))-1,52)+1)</f>
        <v/>
      </c>
      <c r="J66" s="15">
        <f>IF($E66="","",IFERROR(INDEX(Beete!$C$2:$C$121,MATCH($E66,Beete!$B$2:$B$121,0)),""))</f>
        <v/>
      </c>
      <c r="K66" s="15">
        <f>IF($E66="","",IF(IFERROR(INDEX(Beete!$D$2:$D$121,MATCH($E66,Beete!$B$2:$B$121,0)),"")="",1.2,IFERROR(INDEX(Beete!$D$2:$D$121,MATCH($E66,Beete!$B$2:$B$121,0)),"")))</f>
        <v/>
      </c>
      <c r="L66" s="26">
        <f>IF($B66="","",IF(N(IFERROR(INDEX(Kulturen!$I$2:$I$81,MATCH($B66,Kulturen!$B$2:$B$81,0)),""))&gt;0,IFERROR(INDEX(Kulturen!$I$2:$I$81,MATCH($B66,Kulturen!$B$2:$B$81,0)),""),IF(N(IFERROR(INDEX(Kulturen!$J$2:$J$81,MATCH($B66,Kulturen!$B$2:$B$81,0)),""))&gt;0,MAX(1,ROUNDDOWN($K66*100/IFERROR(INDEX(Kulturen!$J$2:$J$81,MATCH($B66,Kulturen!$B$2:$B$81,0)),""),0)),"")))</f>
        <v/>
      </c>
      <c r="M66" s="26">
        <f>IF(OR($J66="",N(IFERROR(INDEX(Kulturen!$K$2:$K$81,MATCH($B66,Kulturen!$B$2:$B$81,0)),""))=0),"",MAX(1,ROUNDDOWN($J66*100/IFERROR(INDEX(Kulturen!$K$2:$K$81,MATCH($B66,Kulturen!$B$2:$B$81,0)),""),0)))</f>
        <v/>
      </c>
      <c r="N66" s="26">
        <f>IF(OR($L66="",$M66=""),"",$L66*$M66)</f>
        <v/>
      </c>
      <c r="O66" s="15">
        <f>IF(OR($N66="",N($J66)*N($K66)=0),"",ROUND($N66/(N($J66)*N($K66)),2))</f>
        <v/>
      </c>
      <c r="P66" s="27">
        <f>IF(OR($B66="",N(IFERROR(INDEX(Kulturen!$L$2:$L$81,MATCH($B66,Kulturen!$B$2:$B$81,0)),""))=0),"",IFERROR(INDEX(Kulturen!$L$2:$L$81,MATCH($B66,Kulturen!$B$2:$B$81,0)),""))</f>
        <v/>
      </c>
      <c r="Q66" s="28">
        <f>IF(OR($N66="",$P66=""),"",ROUND($N66*$P66,1))</f>
        <v/>
      </c>
      <c r="R66" s="10">
        <f>IF($B66="","",T(IFERROR(INDEX(Kulturen!$M$2:$M$81,MATCH($B66,Kulturen!$B$2:$B$81,0)),"")))</f>
        <v/>
      </c>
      <c r="S66" s="30" t="n"/>
      <c r="T66" s="17" t="n"/>
      <c r="U66" s="16" t="n"/>
      <c r="V66" s="16" t="n"/>
    </row>
    <row r="67">
      <c r="A67" s="10">
        <f>IF($B67="","",COUNTIF($B$2:$B67,$B67))</f>
        <v/>
      </c>
      <c r="B67" s="16" t="n"/>
      <c r="C67" s="10">
        <f>IF($B67="","",T(IFERROR(INDEX(Kulturen!$D$2:$D$81,MATCH($B67,Kulturen!$B$2:$B$81,0)),"")))</f>
        <v/>
      </c>
      <c r="D67" s="10">
        <f>IF($B67="","",T(IFERROR(INDEX(Kulturen!$E$2:$E$81,MATCH($B67,Kulturen!$B$2:$B$81,0)),"")))</f>
        <v/>
      </c>
      <c r="E67" s="16" t="n"/>
      <c r="F67" s="20" t="n"/>
      <c r="G67" s="26">
        <f>IF(OR($B67="",$F67=""),"",MOD($F67+N(IFERROR(INDEX(Kulturen!$F$2:$F$81,MATCH($B67,Kulturen!$B$2:$B$81,0)),""))-1,52)+1)</f>
        <v/>
      </c>
      <c r="H67" s="26">
        <f>IF(OR($B67="",$G67=""),"",MOD($G67+N(IFERROR(INDEX(Kulturen!$G$2:$G$81,MATCH($B67,Kulturen!$B$2:$B$81,0)),""))-1,52)+1)</f>
        <v/>
      </c>
      <c r="I67" s="26">
        <f>IF(OR($B67="",$H67=""),"",MOD($H67+N(IFERROR(INDEX(Kulturen!$H$2:$H$81,MATCH($B67,Kulturen!$B$2:$B$81,0)),""))-1,52)+1)</f>
        <v/>
      </c>
      <c r="J67" s="15">
        <f>IF($E67="","",IFERROR(INDEX(Beete!$C$2:$C$121,MATCH($E67,Beete!$B$2:$B$121,0)),""))</f>
        <v/>
      </c>
      <c r="K67" s="15">
        <f>IF($E67="","",IF(IFERROR(INDEX(Beete!$D$2:$D$121,MATCH($E67,Beete!$B$2:$B$121,0)),"")="",1.2,IFERROR(INDEX(Beete!$D$2:$D$121,MATCH($E67,Beete!$B$2:$B$121,0)),"")))</f>
        <v/>
      </c>
      <c r="L67" s="26">
        <f>IF($B67="","",IF(N(IFERROR(INDEX(Kulturen!$I$2:$I$81,MATCH($B67,Kulturen!$B$2:$B$81,0)),""))&gt;0,IFERROR(INDEX(Kulturen!$I$2:$I$81,MATCH($B67,Kulturen!$B$2:$B$81,0)),""),IF(N(IFERROR(INDEX(Kulturen!$J$2:$J$81,MATCH($B67,Kulturen!$B$2:$B$81,0)),""))&gt;0,MAX(1,ROUNDDOWN($K67*100/IFERROR(INDEX(Kulturen!$J$2:$J$81,MATCH($B67,Kulturen!$B$2:$B$81,0)),""),0)),"")))</f>
        <v/>
      </c>
      <c r="M67" s="26">
        <f>IF(OR($J67="",N(IFERROR(INDEX(Kulturen!$K$2:$K$81,MATCH($B67,Kulturen!$B$2:$B$81,0)),""))=0),"",MAX(1,ROUNDDOWN($J67*100/IFERROR(INDEX(Kulturen!$K$2:$K$81,MATCH($B67,Kulturen!$B$2:$B$81,0)),""),0)))</f>
        <v/>
      </c>
      <c r="N67" s="26">
        <f>IF(OR($L67="",$M67=""),"",$L67*$M67)</f>
        <v/>
      </c>
      <c r="O67" s="15">
        <f>IF(OR($N67="",N($J67)*N($K67)=0),"",ROUND($N67/(N($J67)*N($K67)),2))</f>
        <v/>
      </c>
      <c r="P67" s="27">
        <f>IF(OR($B67="",N(IFERROR(INDEX(Kulturen!$L$2:$L$81,MATCH($B67,Kulturen!$B$2:$B$81,0)),""))=0),"",IFERROR(INDEX(Kulturen!$L$2:$L$81,MATCH($B67,Kulturen!$B$2:$B$81,0)),""))</f>
        <v/>
      </c>
      <c r="Q67" s="28">
        <f>IF(OR($N67="",$P67=""),"",ROUND($N67*$P67,1))</f>
        <v/>
      </c>
      <c r="R67" s="10">
        <f>IF($B67="","",T(IFERROR(INDEX(Kulturen!$M$2:$M$81,MATCH($B67,Kulturen!$B$2:$B$81,0)),"")))</f>
        <v/>
      </c>
      <c r="S67" s="30" t="n"/>
      <c r="T67" s="17" t="n"/>
      <c r="U67" s="16" t="n"/>
      <c r="V67" s="16" t="n"/>
    </row>
    <row r="68">
      <c r="A68" s="10">
        <f>IF($B68="","",COUNTIF($B$2:$B68,$B68))</f>
        <v/>
      </c>
      <c r="B68" s="16" t="n"/>
      <c r="C68" s="10">
        <f>IF($B68="","",T(IFERROR(INDEX(Kulturen!$D$2:$D$81,MATCH($B68,Kulturen!$B$2:$B$81,0)),"")))</f>
        <v/>
      </c>
      <c r="D68" s="10">
        <f>IF($B68="","",T(IFERROR(INDEX(Kulturen!$E$2:$E$81,MATCH($B68,Kulturen!$B$2:$B$81,0)),"")))</f>
        <v/>
      </c>
      <c r="E68" s="16" t="n"/>
      <c r="F68" s="20" t="n"/>
      <c r="G68" s="26">
        <f>IF(OR($B68="",$F68=""),"",MOD($F68+N(IFERROR(INDEX(Kulturen!$F$2:$F$81,MATCH($B68,Kulturen!$B$2:$B$81,0)),""))-1,52)+1)</f>
        <v/>
      </c>
      <c r="H68" s="26">
        <f>IF(OR($B68="",$G68=""),"",MOD($G68+N(IFERROR(INDEX(Kulturen!$G$2:$G$81,MATCH($B68,Kulturen!$B$2:$B$81,0)),""))-1,52)+1)</f>
        <v/>
      </c>
      <c r="I68" s="26">
        <f>IF(OR($B68="",$H68=""),"",MOD($H68+N(IFERROR(INDEX(Kulturen!$H$2:$H$81,MATCH($B68,Kulturen!$B$2:$B$81,0)),""))-1,52)+1)</f>
        <v/>
      </c>
      <c r="J68" s="15">
        <f>IF($E68="","",IFERROR(INDEX(Beete!$C$2:$C$121,MATCH($E68,Beete!$B$2:$B$121,0)),""))</f>
        <v/>
      </c>
      <c r="K68" s="15">
        <f>IF($E68="","",IF(IFERROR(INDEX(Beete!$D$2:$D$121,MATCH($E68,Beete!$B$2:$B$121,0)),"")="",1.2,IFERROR(INDEX(Beete!$D$2:$D$121,MATCH($E68,Beete!$B$2:$B$121,0)),"")))</f>
        <v/>
      </c>
      <c r="L68" s="26">
        <f>IF($B68="","",IF(N(IFERROR(INDEX(Kulturen!$I$2:$I$81,MATCH($B68,Kulturen!$B$2:$B$81,0)),""))&gt;0,IFERROR(INDEX(Kulturen!$I$2:$I$81,MATCH($B68,Kulturen!$B$2:$B$81,0)),""),IF(N(IFERROR(INDEX(Kulturen!$J$2:$J$81,MATCH($B68,Kulturen!$B$2:$B$81,0)),""))&gt;0,MAX(1,ROUNDDOWN($K68*100/IFERROR(INDEX(Kulturen!$J$2:$J$81,MATCH($B68,Kulturen!$B$2:$B$81,0)),""),0)),"")))</f>
        <v/>
      </c>
      <c r="M68" s="26">
        <f>IF(OR($J68="",N(IFERROR(INDEX(Kulturen!$K$2:$K$81,MATCH($B68,Kulturen!$B$2:$B$81,0)),""))=0),"",MAX(1,ROUNDDOWN($J68*100/IFERROR(INDEX(Kulturen!$K$2:$K$81,MATCH($B68,Kulturen!$B$2:$B$81,0)),""),0)))</f>
        <v/>
      </c>
      <c r="N68" s="26">
        <f>IF(OR($L68="",$M68=""),"",$L68*$M68)</f>
        <v/>
      </c>
      <c r="O68" s="15">
        <f>IF(OR($N68="",N($J68)*N($K68)=0),"",ROUND($N68/(N($J68)*N($K68)),2))</f>
        <v/>
      </c>
      <c r="P68" s="27">
        <f>IF(OR($B68="",N(IFERROR(INDEX(Kulturen!$L$2:$L$81,MATCH($B68,Kulturen!$B$2:$B$81,0)),""))=0),"",IFERROR(INDEX(Kulturen!$L$2:$L$81,MATCH($B68,Kulturen!$B$2:$B$81,0)),""))</f>
        <v/>
      </c>
      <c r="Q68" s="28">
        <f>IF(OR($N68="",$P68=""),"",ROUND($N68*$P68,1))</f>
        <v/>
      </c>
      <c r="R68" s="10">
        <f>IF($B68="","",T(IFERROR(INDEX(Kulturen!$M$2:$M$81,MATCH($B68,Kulturen!$B$2:$B$81,0)),"")))</f>
        <v/>
      </c>
      <c r="S68" s="30" t="n"/>
      <c r="T68" s="17" t="n"/>
      <c r="U68" s="16" t="n"/>
      <c r="V68" s="16" t="n"/>
    </row>
    <row r="69">
      <c r="A69" s="10">
        <f>IF($B69="","",COUNTIF($B$2:$B69,$B69))</f>
        <v/>
      </c>
      <c r="B69" s="16" t="n"/>
      <c r="C69" s="10">
        <f>IF($B69="","",T(IFERROR(INDEX(Kulturen!$D$2:$D$81,MATCH($B69,Kulturen!$B$2:$B$81,0)),"")))</f>
        <v/>
      </c>
      <c r="D69" s="10">
        <f>IF($B69="","",T(IFERROR(INDEX(Kulturen!$E$2:$E$81,MATCH($B69,Kulturen!$B$2:$B$81,0)),"")))</f>
        <v/>
      </c>
      <c r="E69" s="16" t="n"/>
      <c r="F69" s="20" t="n"/>
      <c r="G69" s="26">
        <f>IF(OR($B69="",$F69=""),"",MOD($F69+N(IFERROR(INDEX(Kulturen!$F$2:$F$81,MATCH($B69,Kulturen!$B$2:$B$81,0)),""))-1,52)+1)</f>
        <v/>
      </c>
      <c r="H69" s="26">
        <f>IF(OR($B69="",$G69=""),"",MOD($G69+N(IFERROR(INDEX(Kulturen!$G$2:$G$81,MATCH($B69,Kulturen!$B$2:$B$81,0)),""))-1,52)+1)</f>
        <v/>
      </c>
      <c r="I69" s="26">
        <f>IF(OR($B69="",$H69=""),"",MOD($H69+N(IFERROR(INDEX(Kulturen!$H$2:$H$81,MATCH($B69,Kulturen!$B$2:$B$81,0)),""))-1,52)+1)</f>
        <v/>
      </c>
      <c r="J69" s="15">
        <f>IF($E69="","",IFERROR(INDEX(Beete!$C$2:$C$121,MATCH($E69,Beete!$B$2:$B$121,0)),""))</f>
        <v/>
      </c>
      <c r="K69" s="15">
        <f>IF($E69="","",IF(IFERROR(INDEX(Beete!$D$2:$D$121,MATCH($E69,Beete!$B$2:$B$121,0)),"")="",1.2,IFERROR(INDEX(Beete!$D$2:$D$121,MATCH($E69,Beete!$B$2:$B$121,0)),"")))</f>
        <v/>
      </c>
      <c r="L69" s="26">
        <f>IF($B69="","",IF(N(IFERROR(INDEX(Kulturen!$I$2:$I$81,MATCH($B69,Kulturen!$B$2:$B$81,0)),""))&gt;0,IFERROR(INDEX(Kulturen!$I$2:$I$81,MATCH($B69,Kulturen!$B$2:$B$81,0)),""),IF(N(IFERROR(INDEX(Kulturen!$J$2:$J$81,MATCH($B69,Kulturen!$B$2:$B$81,0)),""))&gt;0,MAX(1,ROUNDDOWN($K69*100/IFERROR(INDEX(Kulturen!$J$2:$J$81,MATCH($B69,Kulturen!$B$2:$B$81,0)),""),0)),"")))</f>
        <v/>
      </c>
      <c r="M69" s="26">
        <f>IF(OR($J69="",N(IFERROR(INDEX(Kulturen!$K$2:$K$81,MATCH($B69,Kulturen!$B$2:$B$81,0)),""))=0),"",MAX(1,ROUNDDOWN($J69*100/IFERROR(INDEX(Kulturen!$K$2:$K$81,MATCH($B69,Kulturen!$B$2:$B$81,0)),""),0)))</f>
        <v/>
      </c>
      <c r="N69" s="26">
        <f>IF(OR($L69="",$M69=""),"",$L69*$M69)</f>
        <v/>
      </c>
      <c r="O69" s="15">
        <f>IF(OR($N69="",N($J69)*N($K69)=0),"",ROUND($N69/(N($J69)*N($K69)),2))</f>
        <v/>
      </c>
      <c r="P69" s="27">
        <f>IF(OR($B69="",N(IFERROR(INDEX(Kulturen!$L$2:$L$81,MATCH($B69,Kulturen!$B$2:$B$81,0)),""))=0),"",IFERROR(INDEX(Kulturen!$L$2:$L$81,MATCH($B69,Kulturen!$B$2:$B$81,0)),""))</f>
        <v/>
      </c>
      <c r="Q69" s="28">
        <f>IF(OR($N69="",$P69=""),"",ROUND($N69*$P69,1))</f>
        <v/>
      </c>
      <c r="R69" s="10">
        <f>IF($B69="","",T(IFERROR(INDEX(Kulturen!$M$2:$M$81,MATCH($B69,Kulturen!$B$2:$B$81,0)),"")))</f>
        <v/>
      </c>
      <c r="S69" s="30" t="n"/>
      <c r="T69" s="17" t="n"/>
      <c r="U69" s="16" t="n"/>
      <c r="V69" s="16" t="n"/>
    </row>
    <row r="70">
      <c r="A70" s="10">
        <f>IF($B70="","",COUNTIF($B$2:$B70,$B70))</f>
        <v/>
      </c>
      <c r="B70" s="16" t="n"/>
      <c r="C70" s="10">
        <f>IF($B70="","",T(IFERROR(INDEX(Kulturen!$D$2:$D$81,MATCH($B70,Kulturen!$B$2:$B$81,0)),"")))</f>
        <v/>
      </c>
      <c r="D70" s="10">
        <f>IF($B70="","",T(IFERROR(INDEX(Kulturen!$E$2:$E$81,MATCH($B70,Kulturen!$B$2:$B$81,0)),"")))</f>
        <v/>
      </c>
      <c r="E70" s="16" t="n"/>
      <c r="F70" s="20" t="n"/>
      <c r="G70" s="26">
        <f>IF(OR($B70="",$F70=""),"",MOD($F70+N(IFERROR(INDEX(Kulturen!$F$2:$F$81,MATCH($B70,Kulturen!$B$2:$B$81,0)),""))-1,52)+1)</f>
        <v/>
      </c>
      <c r="H70" s="26">
        <f>IF(OR($B70="",$G70=""),"",MOD($G70+N(IFERROR(INDEX(Kulturen!$G$2:$G$81,MATCH($B70,Kulturen!$B$2:$B$81,0)),""))-1,52)+1)</f>
        <v/>
      </c>
      <c r="I70" s="26">
        <f>IF(OR($B70="",$H70=""),"",MOD($H70+N(IFERROR(INDEX(Kulturen!$H$2:$H$81,MATCH($B70,Kulturen!$B$2:$B$81,0)),""))-1,52)+1)</f>
        <v/>
      </c>
      <c r="J70" s="15">
        <f>IF($E70="","",IFERROR(INDEX(Beete!$C$2:$C$121,MATCH($E70,Beete!$B$2:$B$121,0)),""))</f>
        <v/>
      </c>
      <c r="K70" s="15">
        <f>IF($E70="","",IF(IFERROR(INDEX(Beete!$D$2:$D$121,MATCH($E70,Beete!$B$2:$B$121,0)),"")="",1.2,IFERROR(INDEX(Beete!$D$2:$D$121,MATCH($E70,Beete!$B$2:$B$121,0)),"")))</f>
        <v/>
      </c>
      <c r="L70" s="26">
        <f>IF($B70="","",IF(N(IFERROR(INDEX(Kulturen!$I$2:$I$81,MATCH($B70,Kulturen!$B$2:$B$81,0)),""))&gt;0,IFERROR(INDEX(Kulturen!$I$2:$I$81,MATCH($B70,Kulturen!$B$2:$B$81,0)),""),IF(N(IFERROR(INDEX(Kulturen!$J$2:$J$81,MATCH($B70,Kulturen!$B$2:$B$81,0)),""))&gt;0,MAX(1,ROUNDDOWN($K70*100/IFERROR(INDEX(Kulturen!$J$2:$J$81,MATCH($B70,Kulturen!$B$2:$B$81,0)),""),0)),"")))</f>
        <v/>
      </c>
      <c r="M70" s="26">
        <f>IF(OR($J70="",N(IFERROR(INDEX(Kulturen!$K$2:$K$81,MATCH($B70,Kulturen!$B$2:$B$81,0)),""))=0),"",MAX(1,ROUNDDOWN($J70*100/IFERROR(INDEX(Kulturen!$K$2:$K$81,MATCH($B70,Kulturen!$B$2:$B$81,0)),""),0)))</f>
        <v/>
      </c>
      <c r="N70" s="26">
        <f>IF(OR($L70="",$M70=""),"",$L70*$M70)</f>
        <v/>
      </c>
      <c r="O70" s="15">
        <f>IF(OR($N70="",N($J70)*N($K70)=0),"",ROUND($N70/(N($J70)*N($K70)),2))</f>
        <v/>
      </c>
      <c r="P70" s="27">
        <f>IF(OR($B70="",N(IFERROR(INDEX(Kulturen!$L$2:$L$81,MATCH($B70,Kulturen!$B$2:$B$81,0)),""))=0),"",IFERROR(INDEX(Kulturen!$L$2:$L$81,MATCH($B70,Kulturen!$B$2:$B$81,0)),""))</f>
        <v/>
      </c>
      <c r="Q70" s="28">
        <f>IF(OR($N70="",$P70=""),"",ROUND($N70*$P70,1))</f>
        <v/>
      </c>
      <c r="R70" s="10">
        <f>IF($B70="","",T(IFERROR(INDEX(Kulturen!$M$2:$M$81,MATCH($B70,Kulturen!$B$2:$B$81,0)),"")))</f>
        <v/>
      </c>
      <c r="S70" s="30" t="n"/>
      <c r="T70" s="17" t="n"/>
      <c r="U70" s="16" t="n"/>
      <c r="V70" s="16" t="n"/>
    </row>
    <row r="71">
      <c r="A71" s="10">
        <f>IF($B71="","",COUNTIF($B$2:$B71,$B71))</f>
        <v/>
      </c>
      <c r="B71" s="16" t="n"/>
      <c r="C71" s="10">
        <f>IF($B71="","",T(IFERROR(INDEX(Kulturen!$D$2:$D$81,MATCH($B71,Kulturen!$B$2:$B$81,0)),"")))</f>
        <v/>
      </c>
      <c r="D71" s="10">
        <f>IF($B71="","",T(IFERROR(INDEX(Kulturen!$E$2:$E$81,MATCH($B71,Kulturen!$B$2:$B$81,0)),"")))</f>
        <v/>
      </c>
      <c r="E71" s="16" t="n"/>
      <c r="F71" s="20" t="n"/>
      <c r="G71" s="26">
        <f>IF(OR($B71="",$F71=""),"",MOD($F71+N(IFERROR(INDEX(Kulturen!$F$2:$F$81,MATCH($B71,Kulturen!$B$2:$B$81,0)),""))-1,52)+1)</f>
        <v/>
      </c>
      <c r="H71" s="26">
        <f>IF(OR($B71="",$G71=""),"",MOD($G71+N(IFERROR(INDEX(Kulturen!$G$2:$G$81,MATCH($B71,Kulturen!$B$2:$B$81,0)),""))-1,52)+1)</f>
        <v/>
      </c>
      <c r="I71" s="26">
        <f>IF(OR($B71="",$H71=""),"",MOD($H71+N(IFERROR(INDEX(Kulturen!$H$2:$H$81,MATCH($B71,Kulturen!$B$2:$B$81,0)),""))-1,52)+1)</f>
        <v/>
      </c>
      <c r="J71" s="15">
        <f>IF($E71="","",IFERROR(INDEX(Beete!$C$2:$C$121,MATCH($E71,Beete!$B$2:$B$121,0)),""))</f>
        <v/>
      </c>
      <c r="K71" s="15">
        <f>IF($E71="","",IF(IFERROR(INDEX(Beete!$D$2:$D$121,MATCH($E71,Beete!$B$2:$B$121,0)),"")="",1.2,IFERROR(INDEX(Beete!$D$2:$D$121,MATCH($E71,Beete!$B$2:$B$121,0)),"")))</f>
        <v/>
      </c>
      <c r="L71" s="26">
        <f>IF($B71="","",IF(N(IFERROR(INDEX(Kulturen!$I$2:$I$81,MATCH($B71,Kulturen!$B$2:$B$81,0)),""))&gt;0,IFERROR(INDEX(Kulturen!$I$2:$I$81,MATCH($B71,Kulturen!$B$2:$B$81,0)),""),IF(N(IFERROR(INDEX(Kulturen!$J$2:$J$81,MATCH($B71,Kulturen!$B$2:$B$81,0)),""))&gt;0,MAX(1,ROUNDDOWN($K71*100/IFERROR(INDEX(Kulturen!$J$2:$J$81,MATCH($B71,Kulturen!$B$2:$B$81,0)),""),0)),"")))</f>
        <v/>
      </c>
      <c r="M71" s="26">
        <f>IF(OR($J71="",N(IFERROR(INDEX(Kulturen!$K$2:$K$81,MATCH($B71,Kulturen!$B$2:$B$81,0)),""))=0),"",MAX(1,ROUNDDOWN($J71*100/IFERROR(INDEX(Kulturen!$K$2:$K$81,MATCH($B71,Kulturen!$B$2:$B$81,0)),""),0)))</f>
        <v/>
      </c>
      <c r="N71" s="26">
        <f>IF(OR($L71="",$M71=""),"",$L71*$M71)</f>
        <v/>
      </c>
      <c r="O71" s="15">
        <f>IF(OR($N71="",N($J71)*N($K71)=0),"",ROUND($N71/(N($J71)*N($K71)),2))</f>
        <v/>
      </c>
      <c r="P71" s="27">
        <f>IF(OR($B71="",N(IFERROR(INDEX(Kulturen!$L$2:$L$81,MATCH($B71,Kulturen!$B$2:$B$81,0)),""))=0),"",IFERROR(INDEX(Kulturen!$L$2:$L$81,MATCH($B71,Kulturen!$B$2:$B$81,0)),""))</f>
        <v/>
      </c>
      <c r="Q71" s="28">
        <f>IF(OR($N71="",$P71=""),"",ROUND($N71*$P71,1))</f>
        <v/>
      </c>
      <c r="R71" s="10">
        <f>IF($B71="","",T(IFERROR(INDEX(Kulturen!$M$2:$M$81,MATCH($B71,Kulturen!$B$2:$B$81,0)),"")))</f>
        <v/>
      </c>
      <c r="S71" s="30" t="n"/>
      <c r="T71" s="17" t="n"/>
      <c r="U71" s="16" t="n"/>
      <c r="V71" s="16" t="n"/>
    </row>
    <row r="72">
      <c r="A72" s="10">
        <f>IF($B72="","",COUNTIF($B$2:$B72,$B72))</f>
        <v/>
      </c>
      <c r="B72" s="16" t="n"/>
      <c r="C72" s="10">
        <f>IF($B72="","",T(IFERROR(INDEX(Kulturen!$D$2:$D$81,MATCH($B72,Kulturen!$B$2:$B$81,0)),"")))</f>
        <v/>
      </c>
      <c r="D72" s="10">
        <f>IF($B72="","",T(IFERROR(INDEX(Kulturen!$E$2:$E$81,MATCH($B72,Kulturen!$B$2:$B$81,0)),"")))</f>
        <v/>
      </c>
      <c r="E72" s="16" t="n"/>
      <c r="F72" s="20" t="n"/>
      <c r="G72" s="26">
        <f>IF(OR($B72="",$F72=""),"",MOD($F72+N(IFERROR(INDEX(Kulturen!$F$2:$F$81,MATCH($B72,Kulturen!$B$2:$B$81,0)),""))-1,52)+1)</f>
        <v/>
      </c>
      <c r="H72" s="26">
        <f>IF(OR($B72="",$G72=""),"",MOD($G72+N(IFERROR(INDEX(Kulturen!$G$2:$G$81,MATCH($B72,Kulturen!$B$2:$B$81,0)),""))-1,52)+1)</f>
        <v/>
      </c>
      <c r="I72" s="26">
        <f>IF(OR($B72="",$H72=""),"",MOD($H72+N(IFERROR(INDEX(Kulturen!$H$2:$H$81,MATCH($B72,Kulturen!$B$2:$B$81,0)),""))-1,52)+1)</f>
        <v/>
      </c>
      <c r="J72" s="15">
        <f>IF($E72="","",IFERROR(INDEX(Beete!$C$2:$C$121,MATCH($E72,Beete!$B$2:$B$121,0)),""))</f>
        <v/>
      </c>
      <c r="K72" s="15">
        <f>IF($E72="","",IF(IFERROR(INDEX(Beete!$D$2:$D$121,MATCH($E72,Beete!$B$2:$B$121,0)),"")="",1.2,IFERROR(INDEX(Beete!$D$2:$D$121,MATCH($E72,Beete!$B$2:$B$121,0)),"")))</f>
        <v/>
      </c>
      <c r="L72" s="26">
        <f>IF($B72="","",IF(N(IFERROR(INDEX(Kulturen!$I$2:$I$81,MATCH($B72,Kulturen!$B$2:$B$81,0)),""))&gt;0,IFERROR(INDEX(Kulturen!$I$2:$I$81,MATCH($B72,Kulturen!$B$2:$B$81,0)),""),IF(N(IFERROR(INDEX(Kulturen!$J$2:$J$81,MATCH($B72,Kulturen!$B$2:$B$81,0)),""))&gt;0,MAX(1,ROUNDDOWN($K72*100/IFERROR(INDEX(Kulturen!$J$2:$J$81,MATCH($B72,Kulturen!$B$2:$B$81,0)),""),0)),"")))</f>
        <v/>
      </c>
      <c r="M72" s="26">
        <f>IF(OR($J72="",N(IFERROR(INDEX(Kulturen!$K$2:$K$81,MATCH($B72,Kulturen!$B$2:$B$81,0)),""))=0),"",MAX(1,ROUNDDOWN($J72*100/IFERROR(INDEX(Kulturen!$K$2:$K$81,MATCH($B72,Kulturen!$B$2:$B$81,0)),""),0)))</f>
        <v/>
      </c>
      <c r="N72" s="26">
        <f>IF(OR($L72="",$M72=""),"",$L72*$M72)</f>
        <v/>
      </c>
      <c r="O72" s="15">
        <f>IF(OR($N72="",N($J72)*N($K72)=0),"",ROUND($N72/(N($J72)*N($K72)),2))</f>
        <v/>
      </c>
      <c r="P72" s="27">
        <f>IF(OR($B72="",N(IFERROR(INDEX(Kulturen!$L$2:$L$81,MATCH($B72,Kulturen!$B$2:$B$81,0)),""))=0),"",IFERROR(INDEX(Kulturen!$L$2:$L$81,MATCH($B72,Kulturen!$B$2:$B$81,0)),""))</f>
        <v/>
      </c>
      <c r="Q72" s="28">
        <f>IF(OR($N72="",$P72=""),"",ROUND($N72*$P72,1))</f>
        <v/>
      </c>
      <c r="R72" s="10">
        <f>IF($B72="","",T(IFERROR(INDEX(Kulturen!$M$2:$M$81,MATCH($B72,Kulturen!$B$2:$B$81,0)),"")))</f>
        <v/>
      </c>
      <c r="S72" s="30" t="n"/>
      <c r="T72" s="17" t="n"/>
      <c r="U72" s="16" t="n"/>
      <c r="V72" s="16" t="n"/>
    </row>
    <row r="73">
      <c r="A73" s="10">
        <f>IF($B73="","",COUNTIF($B$2:$B73,$B73))</f>
        <v/>
      </c>
      <c r="B73" s="16" t="n"/>
      <c r="C73" s="10">
        <f>IF($B73="","",T(IFERROR(INDEX(Kulturen!$D$2:$D$81,MATCH($B73,Kulturen!$B$2:$B$81,0)),"")))</f>
        <v/>
      </c>
      <c r="D73" s="10">
        <f>IF($B73="","",T(IFERROR(INDEX(Kulturen!$E$2:$E$81,MATCH($B73,Kulturen!$B$2:$B$81,0)),"")))</f>
        <v/>
      </c>
      <c r="E73" s="16" t="n"/>
      <c r="F73" s="20" t="n"/>
      <c r="G73" s="26">
        <f>IF(OR($B73="",$F73=""),"",MOD($F73+N(IFERROR(INDEX(Kulturen!$F$2:$F$81,MATCH($B73,Kulturen!$B$2:$B$81,0)),""))-1,52)+1)</f>
        <v/>
      </c>
      <c r="H73" s="26">
        <f>IF(OR($B73="",$G73=""),"",MOD($G73+N(IFERROR(INDEX(Kulturen!$G$2:$G$81,MATCH($B73,Kulturen!$B$2:$B$81,0)),""))-1,52)+1)</f>
        <v/>
      </c>
      <c r="I73" s="26">
        <f>IF(OR($B73="",$H73=""),"",MOD($H73+N(IFERROR(INDEX(Kulturen!$H$2:$H$81,MATCH($B73,Kulturen!$B$2:$B$81,0)),""))-1,52)+1)</f>
        <v/>
      </c>
      <c r="J73" s="15">
        <f>IF($E73="","",IFERROR(INDEX(Beete!$C$2:$C$121,MATCH($E73,Beete!$B$2:$B$121,0)),""))</f>
        <v/>
      </c>
      <c r="K73" s="15">
        <f>IF($E73="","",IF(IFERROR(INDEX(Beete!$D$2:$D$121,MATCH($E73,Beete!$B$2:$B$121,0)),"")="",1.2,IFERROR(INDEX(Beete!$D$2:$D$121,MATCH($E73,Beete!$B$2:$B$121,0)),"")))</f>
        <v/>
      </c>
      <c r="L73" s="26">
        <f>IF($B73="","",IF(N(IFERROR(INDEX(Kulturen!$I$2:$I$81,MATCH($B73,Kulturen!$B$2:$B$81,0)),""))&gt;0,IFERROR(INDEX(Kulturen!$I$2:$I$81,MATCH($B73,Kulturen!$B$2:$B$81,0)),""),IF(N(IFERROR(INDEX(Kulturen!$J$2:$J$81,MATCH($B73,Kulturen!$B$2:$B$81,0)),""))&gt;0,MAX(1,ROUNDDOWN($K73*100/IFERROR(INDEX(Kulturen!$J$2:$J$81,MATCH($B73,Kulturen!$B$2:$B$81,0)),""),0)),"")))</f>
        <v/>
      </c>
      <c r="M73" s="26">
        <f>IF(OR($J73="",N(IFERROR(INDEX(Kulturen!$K$2:$K$81,MATCH($B73,Kulturen!$B$2:$B$81,0)),""))=0),"",MAX(1,ROUNDDOWN($J73*100/IFERROR(INDEX(Kulturen!$K$2:$K$81,MATCH($B73,Kulturen!$B$2:$B$81,0)),""),0)))</f>
        <v/>
      </c>
      <c r="N73" s="26">
        <f>IF(OR($L73="",$M73=""),"",$L73*$M73)</f>
        <v/>
      </c>
      <c r="O73" s="15">
        <f>IF(OR($N73="",N($J73)*N($K73)=0),"",ROUND($N73/(N($J73)*N($K73)),2))</f>
        <v/>
      </c>
      <c r="P73" s="27">
        <f>IF(OR($B73="",N(IFERROR(INDEX(Kulturen!$L$2:$L$81,MATCH($B73,Kulturen!$B$2:$B$81,0)),""))=0),"",IFERROR(INDEX(Kulturen!$L$2:$L$81,MATCH($B73,Kulturen!$B$2:$B$81,0)),""))</f>
        <v/>
      </c>
      <c r="Q73" s="28">
        <f>IF(OR($N73="",$P73=""),"",ROUND($N73*$P73,1))</f>
        <v/>
      </c>
      <c r="R73" s="10">
        <f>IF($B73="","",T(IFERROR(INDEX(Kulturen!$M$2:$M$81,MATCH($B73,Kulturen!$B$2:$B$81,0)),"")))</f>
        <v/>
      </c>
      <c r="S73" s="30" t="n"/>
      <c r="T73" s="17" t="n"/>
      <c r="U73" s="16" t="n"/>
      <c r="V73" s="16" t="n"/>
    </row>
    <row r="74">
      <c r="A74" s="10">
        <f>IF($B74="","",COUNTIF($B$2:$B74,$B74))</f>
        <v/>
      </c>
      <c r="B74" s="16" t="n"/>
      <c r="C74" s="10">
        <f>IF($B74="","",T(IFERROR(INDEX(Kulturen!$D$2:$D$81,MATCH($B74,Kulturen!$B$2:$B$81,0)),"")))</f>
        <v/>
      </c>
      <c r="D74" s="10">
        <f>IF($B74="","",T(IFERROR(INDEX(Kulturen!$E$2:$E$81,MATCH($B74,Kulturen!$B$2:$B$81,0)),"")))</f>
        <v/>
      </c>
      <c r="E74" s="16" t="n"/>
      <c r="F74" s="20" t="n"/>
      <c r="G74" s="26">
        <f>IF(OR($B74="",$F74=""),"",MOD($F74+N(IFERROR(INDEX(Kulturen!$F$2:$F$81,MATCH($B74,Kulturen!$B$2:$B$81,0)),""))-1,52)+1)</f>
        <v/>
      </c>
      <c r="H74" s="26">
        <f>IF(OR($B74="",$G74=""),"",MOD($G74+N(IFERROR(INDEX(Kulturen!$G$2:$G$81,MATCH($B74,Kulturen!$B$2:$B$81,0)),""))-1,52)+1)</f>
        <v/>
      </c>
      <c r="I74" s="26">
        <f>IF(OR($B74="",$H74=""),"",MOD($H74+N(IFERROR(INDEX(Kulturen!$H$2:$H$81,MATCH($B74,Kulturen!$B$2:$B$81,0)),""))-1,52)+1)</f>
        <v/>
      </c>
      <c r="J74" s="15">
        <f>IF($E74="","",IFERROR(INDEX(Beete!$C$2:$C$121,MATCH($E74,Beete!$B$2:$B$121,0)),""))</f>
        <v/>
      </c>
      <c r="K74" s="15">
        <f>IF($E74="","",IF(IFERROR(INDEX(Beete!$D$2:$D$121,MATCH($E74,Beete!$B$2:$B$121,0)),"")="",1.2,IFERROR(INDEX(Beete!$D$2:$D$121,MATCH($E74,Beete!$B$2:$B$121,0)),"")))</f>
        <v/>
      </c>
      <c r="L74" s="26">
        <f>IF($B74="","",IF(N(IFERROR(INDEX(Kulturen!$I$2:$I$81,MATCH($B74,Kulturen!$B$2:$B$81,0)),""))&gt;0,IFERROR(INDEX(Kulturen!$I$2:$I$81,MATCH($B74,Kulturen!$B$2:$B$81,0)),""),IF(N(IFERROR(INDEX(Kulturen!$J$2:$J$81,MATCH($B74,Kulturen!$B$2:$B$81,0)),""))&gt;0,MAX(1,ROUNDDOWN($K74*100/IFERROR(INDEX(Kulturen!$J$2:$J$81,MATCH($B74,Kulturen!$B$2:$B$81,0)),""),0)),"")))</f>
        <v/>
      </c>
      <c r="M74" s="26">
        <f>IF(OR($J74="",N(IFERROR(INDEX(Kulturen!$K$2:$K$81,MATCH($B74,Kulturen!$B$2:$B$81,0)),""))=0),"",MAX(1,ROUNDDOWN($J74*100/IFERROR(INDEX(Kulturen!$K$2:$K$81,MATCH($B74,Kulturen!$B$2:$B$81,0)),""),0)))</f>
        <v/>
      </c>
      <c r="N74" s="26">
        <f>IF(OR($L74="",$M74=""),"",$L74*$M74)</f>
        <v/>
      </c>
      <c r="O74" s="15">
        <f>IF(OR($N74="",N($J74)*N($K74)=0),"",ROUND($N74/(N($J74)*N($K74)),2))</f>
        <v/>
      </c>
      <c r="P74" s="27">
        <f>IF(OR($B74="",N(IFERROR(INDEX(Kulturen!$L$2:$L$81,MATCH($B74,Kulturen!$B$2:$B$81,0)),""))=0),"",IFERROR(INDEX(Kulturen!$L$2:$L$81,MATCH($B74,Kulturen!$B$2:$B$81,0)),""))</f>
        <v/>
      </c>
      <c r="Q74" s="28">
        <f>IF(OR($N74="",$P74=""),"",ROUND($N74*$P74,1))</f>
        <v/>
      </c>
      <c r="R74" s="10">
        <f>IF($B74="","",T(IFERROR(INDEX(Kulturen!$M$2:$M$81,MATCH($B74,Kulturen!$B$2:$B$81,0)),"")))</f>
        <v/>
      </c>
      <c r="S74" s="30" t="n"/>
      <c r="T74" s="17" t="n"/>
      <c r="U74" s="16" t="n"/>
      <c r="V74" s="16" t="n"/>
    </row>
    <row r="75">
      <c r="A75" s="10">
        <f>IF($B75="","",COUNTIF($B$2:$B75,$B75))</f>
        <v/>
      </c>
      <c r="B75" s="16" t="n"/>
      <c r="C75" s="10">
        <f>IF($B75="","",T(IFERROR(INDEX(Kulturen!$D$2:$D$81,MATCH($B75,Kulturen!$B$2:$B$81,0)),"")))</f>
        <v/>
      </c>
      <c r="D75" s="10">
        <f>IF($B75="","",T(IFERROR(INDEX(Kulturen!$E$2:$E$81,MATCH($B75,Kulturen!$B$2:$B$81,0)),"")))</f>
        <v/>
      </c>
      <c r="E75" s="16" t="n"/>
      <c r="F75" s="20" t="n"/>
      <c r="G75" s="26">
        <f>IF(OR($B75="",$F75=""),"",MOD($F75+N(IFERROR(INDEX(Kulturen!$F$2:$F$81,MATCH($B75,Kulturen!$B$2:$B$81,0)),""))-1,52)+1)</f>
        <v/>
      </c>
      <c r="H75" s="26">
        <f>IF(OR($B75="",$G75=""),"",MOD($G75+N(IFERROR(INDEX(Kulturen!$G$2:$G$81,MATCH($B75,Kulturen!$B$2:$B$81,0)),""))-1,52)+1)</f>
        <v/>
      </c>
      <c r="I75" s="26">
        <f>IF(OR($B75="",$H75=""),"",MOD($H75+N(IFERROR(INDEX(Kulturen!$H$2:$H$81,MATCH($B75,Kulturen!$B$2:$B$81,0)),""))-1,52)+1)</f>
        <v/>
      </c>
      <c r="J75" s="15">
        <f>IF($E75="","",IFERROR(INDEX(Beete!$C$2:$C$121,MATCH($E75,Beete!$B$2:$B$121,0)),""))</f>
        <v/>
      </c>
      <c r="K75" s="15">
        <f>IF($E75="","",IF(IFERROR(INDEX(Beete!$D$2:$D$121,MATCH($E75,Beete!$B$2:$B$121,0)),"")="",1.2,IFERROR(INDEX(Beete!$D$2:$D$121,MATCH($E75,Beete!$B$2:$B$121,0)),"")))</f>
        <v/>
      </c>
      <c r="L75" s="26">
        <f>IF($B75="","",IF(N(IFERROR(INDEX(Kulturen!$I$2:$I$81,MATCH($B75,Kulturen!$B$2:$B$81,0)),""))&gt;0,IFERROR(INDEX(Kulturen!$I$2:$I$81,MATCH($B75,Kulturen!$B$2:$B$81,0)),""),IF(N(IFERROR(INDEX(Kulturen!$J$2:$J$81,MATCH($B75,Kulturen!$B$2:$B$81,0)),""))&gt;0,MAX(1,ROUNDDOWN($K75*100/IFERROR(INDEX(Kulturen!$J$2:$J$81,MATCH($B75,Kulturen!$B$2:$B$81,0)),""),0)),"")))</f>
        <v/>
      </c>
      <c r="M75" s="26">
        <f>IF(OR($J75="",N(IFERROR(INDEX(Kulturen!$K$2:$K$81,MATCH($B75,Kulturen!$B$2:$B$81,0)),""))=0),"",MAX(1,ROUNDDOWN($J75*100/IFERROR(INDEX(Kulturen!$K$2:$K$81,MATCH($B75,Kulturen!$B$2:$B$81,0)),""),0)))</f>
        <v/>
      </c>
      <c r="N75" s="26">
        <f>IF(OR($L75="",$M75=""),"",$L75*$M75)</f>
        <v/>
      </c>
      <c r="O75" s="15">
        <f>IF(OR($N75="",N($J75)*N($K75)=0),"",ROUND($N75/(N($J75)*N($K75)),2))</f>
        <v/>
      </c>
      <c r="P75" s="27">
        <f>IF(OR($B75="",N(IFERROR(INDEX(Kulturen!$L$2:$L$81,MATCH($B75,Kulturen!$B$2:$B$81,0)),""))=0),"",IFERROR(INDEX(Kulturen!$L$2:$L$81,MATCH($B75,Kulturen!$B$2:$B$81,0)),""))</f>
        <v/>
      </c>
      <c r="Q75" s="28">
        <f>IF(OR($N75="",$P75=""),"",ROUND($N75*$P75,1))</f>
        <v/>
      </c>
      <c r="R75" s="10">
        <f>IF($B75="","",T(IFERROR(INDEX(Kulturen!$M$2:$M$81,MATCH($B75,Kulturen!$B$2:$B$81,0)),"")))</f>
        <v/>
      </c>
      <c r="S75" s="30" t="n"/>
      <c r="T75" s="17" t="n"/>
      <c r="U75" s="16" t="n"/>
      <c r="V75" s="16" t="n"/>
    </row>
    <row r="76">
      <c r="A76" s="10">
        <f>IF($B76="","",COUNTIF($B$2:$B76,$B76))</f>
        <v/>
      </c>
      <c r="B76" s="16" t="n"/>
      <c r="C76" s="10">
        <f>IF($B76="","",T(IFERROR(INDEX(Kulturen!$D$2:$D$81,MATCH($B76,Kulturen!$B$2:$B$81,0)),"")))</f>
        <v/>
      </c>
      <c r="D76" s="10">
        <f>IF($B76="","",T(IFERROR(INDEX(Kulturen!$E$2:$E$81,MATCH($B76,Kulturen!$B$2:$B$81,0)),"")))</f>
        <v/>
      </c>
      <c r="E76" s="16" t="n"/>
      <c r="F76" s="20" t="n"/>
      <c r="G76" s="26">
        <f>IF(OR($B76="",$F76=""),"",MOD($F76+N(IFERROR(INDEX(Kulturen!$F$2:$F$81,MATCH($B76,Kulturen!$B$2:$B$81,0)),""))-1,52)+1)</f>
        <v/>
      </c>
      <c r="H76" s="26">
        <f>IF(OR($B76="",$G76=""),"",MOD($G76+N(IFERROR(INDEX(Kulturen!$G$2:$G$81,MATCH($B76,Kulturen!$B$2:$B$81,0)),""))-1,52)+1)</f>
        <v/>
      </c>
      <c r="I76" s="26">
        <f>IF(OR($B76="",$H76=""),"",MOD($H76+N(IFERROR(INDEX(Kulturen!$H$2:$H$81,MATCH($B76,Kulturen!$B$2:$B$81,0)),""))-1,52)+1)</f>
        <v/>
      </c>
      <c r="J76" s="15">
        <f>IF($E76="","",IFERROR(INDEX(Beete!$C$2:$C$121,MATCH($E76,Beete!$B$2:$B$121,0)),""))</f>
        <v/>
      </c>
      <c r="K76" s="15">
        <f>IF($E76="","",IF(IFERROR(INDEX(Beete!$D$2:$D$121,MATCH($E76,Beete!$B$2:$B$121,0)),"")="",1.2,IFERROR(INDEX(Beete!$D$2:$D$121,MATCH($E76,Beete!$B$2:$B$121,0)),"")))</f>
        <v/>
      </c>
      <c r="L76" s="26">
        <f>IF($B76="","",IF(N(IFERROR(INDEX(Kulturen!$I$2:$I$81,MATCH($B76,Kulturen!$B$2:$B$81,0)),""))&gt;0,IFERROR(INDEX(Kulturen!$I$2:$I$81,MATCH($B76,Kulturen!$B$2:$B$81,0)),""),IF(N(IFERROR(INDEX(Kulturen!$J$2:$J$81,MATCH($B76,Kulturen!$B$2:$B$81,0)),""))&gt;0,MAX(1,ROUNDDOWN($K76*100/IFERROR(INDEX(Kulturen!$J$2:$J$81,MATCH($B76,Kulturen!$B$2:$B$81,0)),""),0)),"")))</f>
        <v/>
      </c>
      <c r="M76" s="26">
        <f>IF(OR($J76="",N(IFERROR(INDEX(Kulturen!$K$2:$K$81,MATCH($B76,Kulturen!$B$2:$B$81,0)),""))=0),"",MAX(1,ROUNDDOWN($J76*100/IFERROR(INDEX(Kulturen!$K$2:$K$81,MATCH($B76,Kulturen!$B$2:$B$81,0)),""),0)))</f>
        <v/>
      </c>
      <c r="N76" s="26">
        <f>IF(OR($L76="",$M76=""),"",$L76*$M76)</f>
        <v/>
      </c>
      <c r="O76" s="15">
        <f>IF(OR($N76="",N($J76)*N($K76)=0),"",ROUND($N76/(N($J76)*N($K76)),2))</f>
        <v/>
      </c>
      <c r="P76" s="27">
        <f>IF(OR($B76="",N(IFERROR(INDEX(Kulturen!$L$2:$L$81,MATCH($B76,Kulturen!$B$2:$B$81,0)),""))=0),"",IFERROR(INDEX(Kulturen!$L$2:$L$81,MATCH($B76,Kulturen!$B$2:$B$81,0)),""))</f>
        <v/>
      </c>
      <c r="Q76" s="28">
        <f>IF(OR($N76="",$P76=""),"",ROUND($N76*$P76,1))</f>
        <v/>
      </c>
      <c r="R76" s="10">
        <f>IF($B76="","",T(IFERROR(INDEX(Kulturen!$M$2:$M$81,MATCH($B76,Kulturen!$B$2:$B$81,0)),"")))</f>
        <v/>
      </c>
      <c r="S76" s="30" t="n"/>
      <c r="T76" s="17" t="n"/>
      <c r="U76" s="16" t="n"/>
      <c r="V76" s="16" t="n"/>
    </row>
    <row r="77">
      <c r="A77" s="10">
        <f>IF($B77="","",COUNTIF($B$2:$B77,$B77))</f>
        <v/>
      </c>
      <c r="B77" s="16" t="n"/>
      <c r="C77" s="10">
        <f>IF($B77="","",T(IFERROR(INDEX(Kulturen!$D$2:$D$81,MATCH($B77,Kulturen!$B$2:$B$81,0)),"")))</f>
        <v/>
      </c>
      <c r="D77" s="10">
        <f>IF($B77="","",T(IFERROR(INDEX(Kulturen!$E$2:$E$81,MATCH($B77,Kulturen!$B$2:$B$81,0)),"")))</f>
        <v/>
      </c>
      <c r="E77" s="16" t="n"/>
      <c r="F77" s="20" t="n"/>
      <c r="G77" s="26">
        <f>IF(OR($B77="",$F77=""),"",MOD($F77+N(IFERROR(INDEX(Kulturen!$F$2:$F$81,MATCH($B77,Kulturen!$B$2:$B$81,0)),""))-1,52)+1)</f>
        <v/>
      </c>
      <c r="H77" s="26">
        <f>IF(OR($B77="",$G77=""),"",MOD($G77+N(IFERROR(INDEX(Kulturen!$G$2:$G$81,MATCH($B77,Kulturen!$B$2:$B$81,0)),""))-1,52)+1)</f>
        <v/>
      </c>
      <c r="I77" s="26">
        <f>IF(OR($B77="",$H77=""),"",MOD($H77+N(IFERROR(INDEX(Kulturen!$H$2:$H$81,MATCH($B77,Kulturen!$B$2:$B$81,0)),""))-1,52)+1)</f>
        <v/>
      </c>
      <c r="J77" s="15">
        <f>IF($E77="","",IFERROR(INDEX(Beete!$C$2:$C$121,MATCH($E77,Beete!$B$2:$B$121,0)),""))</f>
        <v/>
      </c>
      <c r="K77" s="15">
        <f>IF($E77="","",IF(IFERROR(INDEX(Beete!$D$2:$D$121,MATCH($E77,Beete!$B$2:$B$121,0)),"")="",1.2,IFERROR(INDEX(Beete!$D$2:$D$121,MATCH($E77,Beete!$B$2:$B$121,0)),"")))</f>
        <v/>
      </c>
      <c r="L77" s="26">
        <f>IF($B77="","",IF(N(IFERROR(INDEX(Kulturen!$I$2:$I$81,MATCH($B77,Kulturen!$B$2:$B$81,0)),""))&gt;0,IFERROR(INDEX(Kulturen!$I$2:$I$81,MATCH($B77,Kulturen!$B$2:$B$81,0)),""),IF(N(IFERROR(INDEX(Kulturen!$J$2:$J$81,MATCH($B77,Kulturen!$B$2:$B$81,0)),""))&gt;0,MAX(1,ROUNDDOWN($K77*100/IFERROR(INDEX(Kulturen!$J$2:$J$81,MATCH($B77,Kulturen!$B$2:$B$81,0)),""),0)),"")))</f>
        <v/>
      </c>
      <c r="M77" s="26">
        <f>IF(OR($J77="",N(IFERROR(INDEX(Kulturen!$K$2:$K$81,MATCH($B77,Kulturen!$B$2:$B$81,0)),""))=0),"",MAX(1,ROUNDDOWN($J77*100/IFERROR(INDEX(Kulturen!$K$2:$K$81,MATCH($B77,Kulturen!$B$2:$B$81,0)),""),0)))</f>
        <v/>
      </c>
      <c r="N77" s="26">
        <f>IF(OR($L77="",$M77=""),"",$L77*$M77)</f>
        <v/>
      </c>
      <c r="O77" s="15">
        <f>IF(OR($N77="",N($J77)*N($K77)=0),"",ROUND($N77/(N($J77)*N($K77)),2))</f>
        <v/>
      </c>
      <c r="P77" s="27">
        <f>IF(OR($B77="",N(IFERROR(INDEX(Kulturen!$L$2:$L$81,MATCH($B77,Kulturen!$B$2:$B$81,0)),""))=0),"",IFERROR(INDEX(Kulturen!$L$2:$L$81,MATCH($B77,Kulturen!$B$2:$B$81,0)),""))</f>
        <v/>
      </c>
      <c r="Q77" s="28">
        <f>IF(OR($N77="",$P77=""),"",ROUND($N77*$P77,1))</f>
        <v/>
      </c>
      <c r="R77" s="10">
        <f>IF($B77="","",T(IFERROR(INDEX(Kulturen!$M$2:$M$81,MATCH($B77,Kulturen!$B$2:$B$81,0)),"")))</f>
        <v/>
      </c>
      <c r="S77" s="30" t="n"/>
      <c r="T77" s="17" t="n"/>
      <c r="U77" s="16" t="n"/>
      <c r="V77" s="16" t="n"/>
    </row>
    <row r="78">
      <c r="A78" s="10">
        <f>IF($B78="","",COUNTIF($B$2:$B78,$B78))</f>
        <v/>
      </c>
      <c r="B78" s="16" t="n"/>
      <c r="C78" s="10">
        <f>IF($B78="","",T(IFERROR(INDEX(Kulturen!$D$2:$D$81,MATCH($B78,Kulturen!$B$2:$B$81,0)),"")))</f>
        <v/>
      </c>
      <c r="D78" s="10">
        <f>IF($B78="","",T(IFERROR(INDEX(Kulturen!$E$2:$E$81,MATCH($B78,Kulturen!$B$2:$B$81,0)),"")))</f>
        <v/>
      </c>
      <c r="E78" s="16" t="n"/>
      <c r="F78" s="20" t="n"/>
      <c r="G78" s="26">
        <f>IF(OR($B78="",$F78=""),"",MOD($F78+N(IFERROR(INDEX(Kulturen!$F$2:$F$81,MATCH($B78,Kulturen!$B$2:$B$81,0)),""))-1,52)+1)</f>
        <v/>
      </c>
      <c r="H78" s="26">
        <f>IF(OR($B78="",$G78=""),"",MOD($G78+N(IFERROR(INDEX(Kulturen!$G$2:$G$81,MATCH($B78,Kulturen!$B$2:$B$81,0)),""))-1,52)+1)</f>
        <v/>
      </c>
      <c r="I78" s="26">
        <f>IF(OR($B78="",$H78=""),"",MOD($H78+N(IFERROR(INDEX(Kulturen!$H$2:$H$81,MATCH($B78,Kulturen!$B$2:$B$81,0)),""))-1,52)+1)</f>
        <v/>
      </c>
      <c r="J78" s="15">
        <f>IF($E78="","",IFERROR(INDEX(Beete!$C$2:$C$121,MATCH($E78,Beete!$B$2:$B$121,0)),""))</f>
        <v/>
      </c>
      <c r="K78" s="15">
        <f>IF($E78="","",IF(IFERROR(INDEX(Beete!$D$2:$D$121,MATCH($E78,Beete!$B$2:$B$121,0)),"")="",1.2,IFERROR(INDEX(Beete!$D$2:$D$121,MATCH($E78,Beete!$B$2:$B$121,0)),"")))</f>
        <v/>
      </c>
      <c r="L78" s="26">
        <f>IF($B78="","",IF(N(IFERROR(INDEX(Kulturen!$I$2:$I$81,MATCH($B78,Kulturen!$B$2:$B$81,0)),""))&gt;0,IFERROR(INDEX(Kulturen!$I$2:$I$81,MATCH($B78,Kulturen!$B$2:$B$81,0)),""),IF(N(IFERROR(INDEX(Kulturen!$J$2:$J$81,MATCH($B78,Kulturen!$B$2:$B$81,0)),""))&gt;0,MAX(1,ROUNDDOWN($K78*100/IFERROR(INDEX(Kulturen!$J$2:$J$81,MATCH($B78,Kulturen!$B$2:$B$81,0)),""),0)),"")))</f>
        <v/>
      </c>
      <c r="M78" s="26">
        <f>IF(OR($J78="",N(IFERROR(INDEX(Kulturen!$K$2:$K$81,MATCH($B78,Kulturen!$B$2:$B$81,0)),""))=0),"",MAX(1,ROUNDDOWN($J78*100/IFERROR(INDEX(Kulturen!$K$2:$K$81,MATCH($B78,Kulturen!$B$2:$B$81,0)),""),0)))</f>
        <v/>
      </c>
      <c r="N78" s="26">
        <f>IF(OR($L78="",$M78=""),"",$L78*$M78)</f>
        <v/>
      </c>
      <c r="O78" s="15">
        <f>IF(OR($N78="",N($J78)*N($K78)=0),"",ROUND($N78/(N($J78)*N($K78)),2))</f>
        <v/>
      </c>
      <c r="P78" s="27">
        <f>IF(OR($B78="",N(IFERROR(INDEX(Kulturen!$L$2:$L$81,MATCH($B78,Kulturen!$B$2:$B$81,0)),""))=0),"",IFERROR(INDEX(Kulturen!$L$2:$L$81,MATCH($B78,Kulturen!$B$2:$B$81,0)),""))</f>
        <v/>
      </c>
      <c r="Q78" s="28">
        <f>IF(OR($N78="",$P78=""),"",ROUND($N78*$P78,1))</f>
        <v/>
      </c>
      <c r="R78" s="10">
        <f>IF($B78="","",T(IFERROR(INDEX(Kulturen!$M$2:$M$81,MATCH($B78,Kulturen!$B$2:$B$81,0)),"")))</f>
        <v/>
      </c>
      <c r="S78" s="30" t="n"/>
      <c r="T78" s="17" t="n"/>
      <c r="U78" s="16" t="n"/>
      <c r="V78" s="16" t="n"/>
    </row>
    <row r="79">
      <c r="A79" s="10">
        <f>IF($B79="","",COUNTIF($B$2:$B79,$B79))</f>
        <v/>
      </c>
      <c r="B79" s="16" t="n"/>
      <c r="C79" s="10">
        <f>IF($B79="","",T(IFERROR(INDEX(Kulturen!$D$2:$D$81,MATCH($B79,Kulturen!$B$2:$B$81,0)),"")))</f>
        <v/>
      </c>
      <c r="D79" s="10">
        <f>IF($B79="","",T(IFERROR(INDEX(Kulturen!$E$2:$E$81,MATCH($B79,Kulturen!$B$2:$B$81,0)),"")))</f>
        <v/>
      </c>
      <c r="E79" s="16" t="n"/>
      <c r="F79" s="20" t="n"/>
      <c r="G79" s="26">
        <f>IF(OR($B79="",$F79=""),"",MOD($F79+N(IFERROR(INDEX(Kulturen!$F$2:$F$81,MATCH($B79,Kulturen!$B$2:$B$81,0)),""))-1,52)+1)</f>
        <v/>
      </c>
      <c r="H79" s="26">
        <f>IF(OR($B79="",$G79=""),"",MOD($G79+N(IFERROR(INDEX(Kulturen!$G$2:$G$81,MATCH($B79,Kulturen!$B$2:$B$81,0)),""))-1,52)+1)</f>
        <v/>
      </c>
      <c r="I79" s="26">
        <f>IF(OR($B79="",$H79=""),"",MOD($H79+N(IFERROR(INDEX(Kulturen!$H$2:$H$81,MATCH($B79,Kulturen!$B$2:$B$81,0)),""))-1,52)+1)</f>
        <v/>
      </c>
      <c r="J79" s="15">
        <f>IF($E79="","",IFERROR(INDEX(Beete!$C$2:$C$121,MATCH($E79,Beete!$B$2:$B$121,0)),""))</f>
        <v/>
      </c>
      <c r="K79" s="15">
        <f>IF($E79="","",IF(IFERROR(INDEX(Beete!$D$2:$D$121,MATCH($E79,Beete!$B$2:$B$121,0)),"")="",1.2,IFERROR(INDEX(Beete!$D$2:$D$121,MATCH($E79,Beete!$B$2:$B$121,0)),"")))</f>
        <v/>
      </c>
      <c r="L79" s="26">
        <f>IF($B79="","",IF(N(IFERROR(INDEX(Kulturen!$I$2:$I$81,MATCH($B79,Kulturen!$B$2:$B$81,0)),""))&gt;0,IFERROR(INDEX(Kulturen!$I$2:$I$81,MATCH($B79,Kulturen!$B$2:$B$81,0)),""),IF(N(IFERROR(INDEX(Kulturen!$J$2:$J$81,MATCH($B79,Kulturen!$B$2:$B$81,0)),""))&gt;0,MAX(1,ROUNDDOWN($K79*100/IFERROR(INDEX(Kulturen!$J$2:$J$81,MATCH($B79,Kulturen!$B$2:$B$81,0)),""),0)),"")))</f>
        <v/>
      </c>
      <c r="M79" s="26">
        <f>IF(OR($J79="",N(IFERROR(INDEX(Kulturen!$K$2:$K$81,MATCH($B79,Kulturen!$B$2:$B$81,0)),""))=0),"",MAX(1,ROUNDDOWN($J79*100/IFERROR(INDEX(Kulturen!$K$2:$K$81,MATCH($B79,Kulturen!$B$2:$B$81,0)),""),0)))</f>
        <v/>
      </c>
      <c r="N79" s="26">
        <f>IF(OR($L79="",$M79=""),"",$L79*$M79)</f>
        <v/>
      </c>
      <c r="O79" s="15">
        <f>IF(OR($N79="",N($J79)*N($K79)=0),"",ROUND($N79/(N($J79)*N($K79)),2))</f>
        <v/>
      </c>
      <c r="P79" s="27">
        <f>IF(OR($B79="",N(IFERROR(INDEX(Kulturen!$L$2:$L$81,MATCH($B79,Kulturen!$B$2:$B$81,0)),""))=0),"",IFERROR(INDEX(Kulturen!$L$2:$L$81,MATCH($B79,Kulturen!$B$2:$B$81,0)),""))</f>
        <v/>
      </c>
      <c r="Q79" s="28">
        <f>IF(OR($N79="",$P79=""),"",ROUND($N79*$P79,1))</f>
        <v/>
      </c>
      <c r="R79" s="10">
        <f>IF($B79="","",T(IFERROR(INDEX(Kulturen!$M$2:$M$81,MATCH($B79,Kulturen!$B$2:$B$81,0)),"")))</f>
        <v/>
      </c>
      <c r="S79" s="30" t="n"/>
      <c r="T79" s="17" t="n"/>
      <c r="U79" s="16" t="n"/>
      <c r="V79" s="16" t="n"/>
    </row>
    <row r="80">
      <c r="A80" s="10">
        <f>IF($B80="","",COUNTIF($B$2:$B80,$B80))</f>
        <v/>
      </c>
      <c r="B80" s="16" t="n"/>
      <c r="C80" s="10">
        <f>IF($B80="","",T(IFERROR(INDEX(Kulturen!$D$2:$D$81,MATCH($B80,Kulturen!$B$2:$B$81,0)),"")))</f>
        <v/>
      </c>
      <c r="D80" s="10">
        <f>IF($B80="","",T(IFERROR(INDEX(Kulturen!$E$2:$E$81,MATCH($B80,Kulturen!$B$2:$B$81,0)),"")))</f>
        <v/>
      </c>
      <c r="E80" s="16" t="n"/>
      <c r="F80" s="20" t="n"/>
      <c r="G80" s="26">
        <f>IF(OR($B80="",$F80=""),"",MOD($F80+N(IFERROR(INDEX(Kulturen!$F$2:$F$81,MATCH($B80,Kulturen!$B$2:$B$81,0)),""))-1,52)+1)</f>
        <v/>
      </c>
      <c r="H80" s="26">
        <f>IF(OR($B80="",$G80=""),"",MOD($G80+N(IFERROR(INDEX(Kulturen!$G$2:$G$81,MATCH($B80,Kulturen!$B$2:$B$81,0)),""))-1,52)+1)</f>
        <v/>
      </c>
      <c r="I80" s="26">
        <f>IF(OR($B80="",$H80=""),"",MOD($H80+N(IFERROR(INDEX(Kulturen!$H$2:$H$81,MATCH($B80,Kulturen!$B$2:$B$81,0)),""))-1,52)+1)</f>
        <v/>
      </c>
      <c r="J80" s="15">
        <f>IF($E80="","",IFERROR(INDEX(Beete!$C$2:$C$121,MATCH($E80,Beete!$B$2:$B$121,0)),""))</f>
        <v/>
      </c>
      <c r="K80" s="15">
        <f>IF($E80="","",IF(IFERROR(INDEX(Beete!$D$2:$D$121,MATCH($E80,Beete!$B$2:$B$121,0)),"")="",1.2,IFERROR(INDEX(Beete!$D$2:$D$121,MATCH($E80,Beete!$B$2:$B$121,0)),"")))</f>
        <v/>
      </c>
      <c r="L80" s="26">
        <f>IF($B80="","",IF(N(IFERROR(INDEX(Kulturen!$I$2:$I$81,MATCH($B80,Kulturen!$B$2:$B$81,0)),""))&gt;0,IFERROR(INDEX(Kulturen!$I$2:$I$81,MATCH($B80,Kulturen!$B$2:$B$81,0)),""),IF(N(IFERROR(INDEX(Kulturen!$J$2:$J$81,MATCH($B80,Kulturen!$B$2:$B$81,0)),""))&gt;0,MAX(1,ROUNDDOWN($K80*100/IFERROR(INDEX(Kulturen!$J$2:$J$81,MATCH($B80,Kulturen!$B$2:$B$81,0)),""),0)),"")))</f>
        <v/>
      </c>
      <c r="M80" s="26">
        <f>IF(OR($J80="",N(IFERROR(INDEX(Kulturen!$K$2:$K$81,MATCH($B80,Kulturen!$B$2:$B$81,0)),""))=0),"",MAX(1,ROUNDDOWN($J80*100/IFERROR(INDEX(Kulturen!$K$2:$K$81,MATCH($B80,Kulturen!$B$2:$B$81,0)),""),0)))</f>
        <v/>
      </c>
      <c r="N80" s="26">
        <f>IF(OR($L80="",$M80=""),"",$L80*$M80)</f>
        <v/>
      </c>
      <c r="O80" s="15">
        <f>IF(OR($N80="",N($J80)*N($K80)=0),"",ROUND($N80/(N($J80)*N($K80)),2))</f>
        <v/>
      </c>
      <c r="P80" s="27">
        <f>IF(OR($B80="",N(IFERROR(INDEX(Kulturen!$L$2:$L$81,MATCH($B80,Kulturen!$B$2:$B$81,0)),""))=0),"",IFERROR(INDEX(Kulturen!$L$2:$L$81,MATCH($B80,Kulturen!$B$2:$B$81,0)),""))</f>
        <v/>
      </c>
      <c r="Q80" s="28">
        <f>IF(OR($N80="",$P80=""),"",ROUND($N80*$P80,1))</f>
        <v/>
      </c>
      <c r="R80" s="10">
        <f>IF($B80="","",T(IFERROR(INDEX(Kulturen!$M$2:$M$81,MATCH($B80,Kulturen!$B$2:$B$81,0)),"")))</f>
        <v/>
      </c>
      <c r="S80" s="30" t="n"/>
      <c r="T80" s="17" t="n"/>
      <c r="U80" s="16" t="n"/>
      <c r="V80" s="16" t="n"/>
    </row>
    <row r="81">
      <c r="A81" s="10">
        <f>IF($B81="","",COUNTIF($B$2:$B81,$B81))</f>
        <v/>
      </c>
      <c r="B81" s="16" t="n"/>
      <c r="C81" s="10">
        <f>IF($B81="","",T(IFERROR(INDEX(Kulturen!$D$2:$D$81,MATCH($B81,Kulturen!$B$2:$B$81,0)),"")))</f>
        <v/>
      </c>
      <c r="D81" s="10">
        <f>IF($B81="","",T(IFERROR(INDEX(Kulturen!$E$2:$E$81,MATCH($B81,Kulturen!$B$2:$B$81,0)),"")))</f>
        <v/>
      </c>
      <c r="E81" s="16" t="n"/>
      <c r="F81" s="20" t="n"/>
      <c r="G81" s="26">
        <f>IF(OR($B81="",$F81=""),"",MOD($F81+N(IFERROR(INDEX(Kulturen!$F$2:$F$81,MATCH($B81,Kulturen!$B$2:$B$81,0)),""))-1,52)+1)</f>
        <v/>
      </c>
      <c r="H81" s="26">
        <f>IF(OR($B81="",$G81=""),"",MOD($G81+N(IFERROR(INDEX(Kulturen!$G$2:$G$81,MATCH($B81,Kulturen!$B$2:$B$81,0)),""))-1,52)+1)</f>
        <v/>
      </c>
      <c r="I81" s="26">
        <f>IF(OR($B81="",$H81=""),"",MOD($H81+N(IFERROR(INDEX(Kulturen!$H$2:$H$81,MATCH($B81,Kulturen!$B$2:$B$81,0)),""))-1,52)+1)</f>
        <v/>
      </c>
      <c r="J81" s="15">
        <f>IF($E81="","",IFERROR(INDEX(Beete!$C$2:$C$121,MATCH($E81,Beete!$B$2:$B$121,0)),""))</f>
        <v/>
      </c>
      <c r="K81" s="15">
        <f>IF($E81="","",IF(IFERROR(INDEX(Beete!$D$2:$D$121,MATCH($E81,Beete!$B$2:$B$121,0)),"")="",1.2,IFERROR(INDEX(Beete!$D$2:$D$121,MATCH($E81,Beete!$B$2:$B$121,0)),"")))</f>
        <v/>
      </c>
      <c r="L81" s="26">
        <f>IF($B81="","",IF(N(IFERROR(INDEX(Kulturen!$I$2:$I$81,MATCH($B81,Kulturen!$B$2:$B$81,0)),""))&gt;0,IFERROR(INDEX(Kulturen!$I$2:$I$81,MATCH($B81,Kulturen!$B$2:$B$81,0)),""),IF(N(IFERROR(INDEX(Kulturen!$J$2:$J$81,MATCH($B81,Kulturen!$B$2:$B$81,0)),""))&gt;0,MAX(1,ROUNDDOWN($K81*100/IFERROR(INDEX(Kulturen!$J$2:$J$81,MATCH($B81,Kulturen!$B$2:$B$81,0)),""),0)),"")))</f>
        <v/>
      </c>
      <c r="M81" s="26">
        <f>IF(OR($J81="",N(IFERROR(INDEX(Kulturen!$K$2:$K$81,MATCH($B81,Kulturen!$B$2:$B$81,0)),""))=0),"",MAX(1,ROUNDDOWN($J81*100/IFERROR(INDEX(Kulturen!$K$2:$K$81,MATCH($B81,Kulturen!$B$2:$B$81,0)),""),0)))</f>
        <v/>
      </c>
      <c r="N81" s="26">
        <f>IF(OR($L81="",$M81=""),"",$L81*$M81)</f>
        <v/>
      </c>
      <c r="O81" s="15">
        <f>IF(OR($N81="",N($J81)*N($K81)=0),"",ROUND($N81/(N($J81)*N($K81)),2))</f>
        <v/>
      </c>
      <c r="P81" s="27">
        <f>IF(OR($B81="",N(IFERROR(INDEX(Kulturen!$L$2:$L$81,MATCH($B81,Kulturen!$B$2:$B$81,0)),""))=0),"",IFERROR(INDEX(Kulturen!$L$2:$L$81,MATCH($B81,Kulturen!$B$2:$B$81,0)),""))</f>
        <v/>
      </c>
      <c r="Q81" s="28">
        <f>IF(OR($N81="",$P81=""),"",ROUND($N81*$P81,1))</f>
        <v/>
      </c>
      <c r="R81" s="10">
        <f>IF($B81="","",T(IFERROR(INDEX(Kulturen!$M$2:$M$81,MATCH($B81,Kulturen!$B$2:$B$81,0)),"")))</f>
        <v/>
      </c>
      <c r="S81" s="30" t="n"/>
      <c r="T81" s="17" t="n"/>
      <c r="U81" s="16" t="n"/>
      <c r="V81" s="16" t="n"/>
    </row>
    <row r="82">
      <c r="A82" s="10">
        <f>IF($B82="","",COUNTIF($B$2:$B82,$B82))</f>
        <v/>
      </c>
      <c r="B82" s="16" t="n"/>
      <c r="C82" s="10">
        <f>IF($B82="","",T(IFERROR(INDEX(Kulturen!$D$2:$D$81,MATCH($B82,Kulturen!$B$2:$B$81,0)),"")))</f>
        <v/>
      </c>
      <c r="D82" s="10">
        <f>IF($B82="","",T(IFERROR(INDEX(Kulturen!$E$2:$E$81,MATCH($B82,Kulturen!$B$2:$B$81,0)),"")))</f>
        <v/>
      </c>
      <c r="E82" s="16" t="n"/>
      <c r="F82" s="20" t="n"/>
      <c r="G82" s="26">
        <f>IF(OR($B82="",$F82=""),"",MOD($F82+N(IFERROR(INDEX(Kulturen!$F$2:$F$81,MATCH($B82,Kulturen!$B$2:$B$81,0)),""))-1,52)+1)</f>
        <v/>
      </c>
      <c r="H82" s="26">
        <f>IF(OR($B82="",$G82=""),"",MOD($G82+N(IFERROR(INDEX(Kulturen!$G$2:$G$81,MATCH($B82,Kulturen!$B$2:$B$81,0)),""))-1,52)+1)</f>
        <v/>
      </c>
      <c r="I82" s="26">
        <f>IF(OR($B82="",$H82=""),"",MOD($H82+N(IFERROR(INDEX(Kulturen!$H$2:$H$81,MATCH($B82,Kulturen!$B$2:$B$81,0)),""))-1,52)+1)</f>
        <v/>
      </c>
      <c r="J82" s="15">
        <f>IF($E82="","",IFERROR(INDEX(Beete!$C$2:$C$121,MATCH($E82,Beete!$B$2:$B$121,0)),""))</f>
        <v/>
      </c>
      <c r="K82" s="15">
        <f>IF($E82="","",IF(IFERROR(INDEX(Beete!$D$2:$D$121,MATCH($E82,Beete!$B$2:$B$121,0)),"")="",1.2,IFERROR(INDEX(Beete!$D$2:$D$121,MATCH($E82,Beete!$B$2:$B$121,0)),"")))</f>
        <v/>
      </c>
      <c r="L82" s="26">
        <f>IF($B82="","",IF(N(IFERROR(INDEX(Kulturen!$I$2:$I$81,MATCH($B82,Kulturen!$B$2:$B$81,0)),""))&gt;0,IFERROR(INDEX(Kulturen!$I$2:$I$81,MATCH($B82,Kulturen!$B$2:$B$81,0)),""),IF(N(IFERROR(INDEX(Kulturen!$J$2:$J$81,MATCH($B82,Kulturen!$B$2:$B$81,0)),""))&gt;0,MAX(1,ROUNDDOWN($K82*100/IFERROR(INDEX(Kulturen!$J$2:$J$81,MATCH($B82,Kulturen!$B$2:$B$81,0)),""),0)),"")))</f>
        <v/>
      </c>
      <c r="M82" s="26">
        <f>IF(OR($J82="",N(IFERROR(INDEX(Kulturen!$K$2:$K$81,MATCH($B82,Kulturen!$B$2:$B$81,0)),""))=0),"",MAX(1,ROUNDDOWN($J82*100/IFERROR(INDEX(Kulturen!$K$2:$K$81,MATCH($B82,Kulturen!$B$2:$B$81,0)),""),0)))</f>
        <v/>
      </c>
      <c r="N82" s="26">
        <f>IF(OR($L82="",$M82=""),"",$L82*$M82)</f>
        <v/>
      </c>
      <c r="O82" s="15">
        <f>IF(OR($N82="",N($J82)*N($K82)=0),"",ROUND($N82/(N($J82)*N($K82)),2))</f>
        <v/>
      </c>
      <c r="P82" s="27">
        <f>IF(OR($B82="",N(IFERROR(INDEX(Kulturen!$L$2:$L$81,MATCH($B82,Kulturen!$B$2:$B$81,0)),""))=0),"",IFERROR(INDEX(Kulturen!$L$2:$L$81,MATCH($B82,Kulturen!$B$2:$B$81,0)),""))</f>
        <v/>
      </c>
      <c r="Q82" s="28">
        <f>IF(OR($N82="",$P82=""),"",ROUND($N82*$P82,1))</f>
        <v/>
      </c>
      <c r="R82" s="10">
        <f>IF($B82="","",T(IFERROR(INDEX(Kulturen!$M$2:$M$81,MATCH($B82,Kulturen!$B$2:$B$81,0)),"")))</f>
        <v/>
      </c>
      <c r="S82" s="30" t="n"/>
      <c r="T82" s="17" t="n"/>
      <c r="U82" s="16" t="n"/>
      <c r="V82" s="16" t="n"/>
    </row>
    <row r="83">
      <c r="A83" s="10">
        <f>IF($B83="","",COUNTIF($B$2:$B83,$B83))</f>
        <v/>
      </c>
      <c r="B83" s="16" t="n"/>
      <c r="C83" s="10">
        <f>IF($B83="","",T(IFERROR(INDEX(Kulturen!$D$2:$D$81,MATCH($B83,Kulturen!$B$2:$B$81,0)),"")))</f>
        <v/>
      </c>
      <c r="D83" s="10">
        <f>IF($B83="","",T(IFERROR(INDEX(Kulturen!$E$2:$E$81,MATCH($B83,Kulturen!$B$2:$B$81,0)),"")))</f>
        <v/>
      </c>
      <c r="E83" s="16" t="n"/>
      <c r="F83" s="20" t="n"/>
      <c r="G83" s="26">
        <f>IF(OR($B83="",$F83=""),"",MOD($F83+N(IFERROR(INDEX(Kulturen!$F$2:$F$81,MATCH($B83,Kulturen!$B$2:$B$81,0)),""))-1,52)+1)</f>
        <v/>
      </c>
      <c r="H83" s="26">
        <f>IF(OR($B83="",$G83=""),"",MOD($G83+N(IFERROR(INDEX(Kulturen!$G$2:$G$81,MATCH($B83,Kulturen!$B$2:$B$81,0)),""))-1,52)+1)</f>
        <v/>
      </c>
      <c r="I83" s="26">
        <f>IF(OR($B83="",$H83=""),"",MOD($H83+N(IFERROR(INDEX(Kulturen!$H$2:$H$81,MATCH($B83,Kulturen!$B$2:$B$81,0)),""))-1,52)+1)</f>
        <v/>
      </c>
      <c r="J83" s="15">
        <f>IF($E83="","",IFERROR(INDEX(Beete!$C$2:$C$121,MATCH($E83,Beete!$B$2:$B$121,0)),""))</f>
        <v/>
      </c>
      <c r="K83" s="15">
        <f>IF($E83="","",IF(IFERROR(INDEX(Beete!$D$2:$D$121,MATCH($E83,Beete!$B$2:$B$121,0)),"")="",1.2,IFERROR(INDEX(Beete!$D$2:$D$121,MATCH($E83,Beete!$B$2:$B$121,0)),"")))</f>
        <v/>
      </c>
      <c r="L83" s="26">
        <f>IF($B83="","",IF(N(IFERROR(INDEX(Kulturen!$I$2:$I$81,MATCH($B83,Kulturen!$B$2:$B$81,0)),""))&gt;0,IFERROR(INDEX(Kulturen!$I$2:$I$81,MATCH($B83,Kulturen!$B$2:$B$81,0)),""),IF(N(IFERROR(INDEX(Kulturen!$J$2:$J$81,MATCH($B83,Kulturen!$B$2:$B$81,0)),""))&gt;0,MAX(1,ROUNDDOWN($K83*100/IFERROR(INDEX(Kulturen!$J$2:$J$81,MATCH($B83,Kulturen!$B$2:$B$81,0)),""),0)),"")))</f>
        <v/>
      </c>
      <c r="M83" s="26">
        <f>IF(OR($J83="",N(IFERROR(INDEX(Kulturen!$K$2:$K$81,MATCH($B83,Kulturen!$B$2:$B$81,0)),""))=0),"",MAX(1,ROUNDDOWN($J83*100/IFERROR(INDEX(Kulturen!$K$2:$K$81,MATCH($B83,Kulturen!$B$2:$B$81,0)),""),0)))</f>
        <v/>
      </c>
      <c r="N83" s="26">
        <f>IF(OR($L83="",$M83=""),"",$L83*$M83)</f>
        <v/>
      </c>
      <c r="O83" s="15">
        <f>IF(OR($N83="",N($J83)*N($K83)=0),"",ROUND($N83/(N($J83)*N($K83)),2))</f>
        <v/>
      </c>
      <c r="P83" s="27">
        <f>IF(OR($B83="",N(IFERROR(INDEX(Kulturen!$L$2:$L$81,MATCH($B83,Kulturen!$B$2:$B$81,0)),""))=0),"",IFERROR(INDEX(Kulturen!$L$2:$L$81,MATCH($B83,Kulturen!$B$2:$B$81,0)),""))</f>
        <v/>
      </c>
      <c r="Q83" s="28">
        <f>IF(OR($N83="",$P83=""),"",ROUND($N83*$P83,1))</f>
        <v/>
      </c>
      <c r="R83" s="10">
        <f>IF($B83="","",T(IFERROR(INDEX(Kulturen!$M$2:$M$81,MATCH($B83,Kulturen!$B$2:$B$81,0)),"")))</f>
        <v/>
      </c>
      <c r="S83" s="30" t="n"/>
      <c r="T83" s="17" t="n"/>
      <c r="U83" s="16" t="n"/>
      <c r="V83" s="16" t="n"/>
    </row>
    <row r="84">
      <c r="A84" s="10">
        <f>IF($B84="","",COUNTIF($B$2:$B84,$B84))</f>
        <v/>
      </c>
      <c r="B84" s="16" t="n"/>
      <c r="C84" s="10">
        <f>IF($B84="","",T(IFERROR(INDEX(Kulturen!$D$2:$D$81,MATCH($B84,Kulturen!$B$2:$B$81,0)),"")))</f>
        <v/>
      </c>
      <c r="D84" s="10">
        <f>IF($B84="","",T(IFERROR(INDEX(Kulturen!$E$2:$E$81,MATCH($B84,Kulturen!$B$2:$B$81,0)),"")))</f>
        <v/>
      </c>
      <c r="E84" s="16" t="n"/>
      <c r="F84" s="20" t="n"/>
      <c r="G84" s="26">
        <f>IF(OR($B84="",$F84=""),"",MOD($F84+N(IFERROR(INDEX(Kulturen!$F$2:$F$81,MATCH($B84,Kulturen!$B$2:$B$81,0)),""))-1,52)+1)</f>
        <v/>
      </c>
      <c r="H84" s="26">
        <f>IF(OR($B84="",$G84=""),"",MOD($G84+N(IFERROR(INDEX(Kulturen!$G$2:$G$81,MATCH($B84,Kulturen!$B$2:$B$81,0)),""))-1,52)+1)</f>
        <v/>
      </c>
      <c r="I84" s="26">
        <f>IF(OR($B84="",$H84=""),"",MOD($H84+N(IFERROR(INDEX(Kulturen!$H$2:$H$81,MATCH($B84,Kulturen!$B$2:$B$81,0)),""))-1,52)+1)</f>
        <v/>
      </c>
      <c r="J84" s="15">
        <f>IF($E84="","",IFERROR(INDEX(Beete!$C$2:$C$121,MATCH($E84,Beete!$B$2:$B$121,0)),""))</f>
        <v/>
      </c>
      <c r="K84" s="15">
        <f>IF($E84="","",IF(IFERROR(INDEX(Beete!$D$2:$D$121,MATCH($E84,Beete!$B$2:$B$121,0)),"")="",1.2,IFERROR(INDEX(Beete!$D$2:$D$121,MATCH($E84,Beete!$B$2:$B$121,0)),"")))</f>
        <v/>
      </c>
      <c r="L84" s="26">
        <f>IF($B84="","",IF(N(IFERROR(INDEX(Kulturen!$I$2:$I$81,MATCH($B84,Kulturen!$B$2:$B$81,0)),""))&gt;0,IFERROR(INDEX(Kulturen!$I$2:$I$81,MATCH($B84,Kulturen!$B$2:$B$81,0)),""),IF(N(IFERROR(INDEX(Kulturen!$J$2:$J$81,MATCH($B84,Kulturen!$B$2:$B$81,0)),""))&gt;0,MAX(1,ROUNDDOWN($K84*100/IFERROR(INDEX(Kulturen!$J$2:$J$81,MATCH($B84,Kulturen!$B$2:$B$81,0)),""),0)),"")))</f>
        <v/>
      </c>
      <c r="M84" s="26">
        <f>IF(OR($J84="",N(IFERROR(INDEX(Kulturen!$K$2:$K$81,MATCH($B84,Kulturen!$B$2:$B$81,0)),""))=0),"",MAX(1,ROUNDDOWN($J84*100/IFERROR(INDEX(Kulturen!$K$2:$K$81,MATCH($B84,Kulturen!$B$2:$B$81,0)),""),0)))</f>
        <v/>
      </c>
      <c r="N84" s="26">
        <f>IF(OR($L84="",$M84=""),"",$L84*$M84)</f>
        <v/>
      </c>
      <c r="O84" s="15">
        <f>IF(OR($N84="",N($J84)*N($K84)=0),"",ROUND($N84/(N($J84)*N($K84)),2))</f>
        <v/>
      </c>
      <c r="P84" s="27">
        <f>IF(OR($B84="",N(IFERROR(INDEX(Kulturen!$L$2:$L$81,MATCH($B84,Kulturen!$B$2:$B$81,0)),""))=0),"",IFERROR(INDEX(Kulturen!$L$2:$L$81,MATCH($B84,Kulturen!$B$2:$B$81,0)),""))</f>
        <v/>
      </c>
      <c r="Q84" s="28">
        <f>IF(OR($N84="",$P84=""),"",ROUND($N84*$P84,1))</f>
        <v/>
      </c>
      <c r="R84" s="10">
        <f>IF($B84="","",T(IFERROR(INDEX(Kulturen!$M$2:$M$81,MATCH($B84,Kulturen!$B$2:$B$81,0)),"")))</f>
        <v/>
      </c>
      <c r="S84" s="30" t="n"/>
      <c r="T84" s="17" t="n"/>
      <c r="U84" s="16" t="n"/>
      <c r="V84" s="16" t="n"/>
    </row>
    <row r="85">
      <c r="A85" s="10">
        <f>IF($B85="","",COUNTIF($B$2:$B85,$B85))</f>
        <v/>
      </c>
      <c r="B85" s="16" t="n"/>
      <c r="C85" s="10">
        <f>IF($B85="","",T(IFERROR(INDEX(Kulturen!$D$2:$D$81,MATCH($B85,Kulturen!$B$2:$B$81,0)),"")))</f>
        <v/>
      </c>
      <c r="D85" s="10">
        <f>IF($B85="","",T(IFERROR(INDEX(Kulturen!$E$2:$E$81,MATCH($B85,Kulturen!$B$2:$B$81,0)),"")))</f>
        <v/>
      </c>
      <c r="E85" s="16" t="n"/>
      <c r="F85" s="20" t="n"/>
      <c r="G85" s="26">
        <f>IF(OR($B85="",$F85=""),"",MOD($F85+N(IFERROR(INDEX(Kulturen!$F$2:$F$81,MATCH($B85,Kulturen!$B$2:$B$81,0)),""))-1,52)+1)</f>
        <v/>
      </c>
      <c r="H85" s="26">
        <f>IF(OR($B85="",$G85=""),"",MOD($G85+N(IFERROR(INDEX(Kulturen!$G$2:$G$81,MATCH($B85,Kulturen!$B$2:$B$81,0)),""))-1,52)+1)</f>
        <v/>
      </c>
      <c r="I85" s="26">
        <f>IF(OR($B85="",$H85=""),"",MOD($H85+N(IFERROR(INDEX(Kulturen!$H$2:$H$81,MATCH($B85,Kulturen!$B$2:$B$81,0)),""))-1,52)+1)</f>
        <v/>
      </c>
      <c r="J85" s="15">
        <f>IF($E85="","",IFERROR(INDEX(Beete!$C$2:$C$121,MATCH($E85,Beete!$B$2:$B$121,0)),""))</f>
        <v/>
      </c>
      <c r="K85" s="15">
        <f>IF($E85="","",IF(IFERROR(INDEX(Beete!$D$2:$D$121,MATCH($E85,Beete!$B$2:$B$121,0)),"")="",1.2,IFERROR(INDEX(Beete!$D$2:$D$121,MATCH($E85,Beete!$B$2:$B$121,0)),"")))</f>
        <v/>
      </c>
      <c r="L85" s="26">
        <f>IF($B85="","",IF(N(IFERROR(INDEX(Kulturen!$I$2:$I$81,MATCH($B85,Kulturen!$B$2:$B$81,0)),""))&gt;0,IFERROR(INDEX(Kulturen!$I$2:$I$81,MATCH($B85,Kulturen!$B$2:$B$81,0)),""),IF(N(IFERROR(INDEX(Kulturen!$J$2:$J$81,MATCH($B85,Kulturen!$B$2:$B$81,0)),""))&gt;0,MAX(1,ROUNDDOWN($K85*100/IFERROR(INDEX(Kulturen!$J$2:$J$81,MATCH($B85,Kulturen!$B$2:$B$81,0)),""),0)),"")))</f>
        <v/>
      </c>
      <c r="M85" s="26">
        <f>IF(OR($J85="",N(IFERROR(INDEX(Kulturen!$K$2:$K$81,MATCH($B85,Kulturen!$B$2:$B$81,0)),""))=0),"",MAX(1,ROUNDDOWN($J85*100/IFERROR(INDEX(Kulturen!$K$2:$K$81,MATCH($B85,Kulturen!$B$2:$B$81,0)),""),0)))</f>
        <v/>
      </c>
      <c r="N85" s="26">
        <f>IF(OR($L85="",$M85=""),"",$L85*$M85)</f>
        <v/>
      </c>
      <c r="O85" s="15">
        <f>IF(OR($N85="",N($J85)*N($K85)=0),"",ROUND($N85/(N($J85)*N($K85)),2))</f>
        <v/>
      </c>
      <c r="P85" s="27">
        <f>IF(OR($B85="",N(IFERROR(INDEX(Kulturen!$L$2:$L$81,MATCH($B85,Kulturen!$B$2:$B$81,0)),""))=0),"",IFERROR(INDEX(Kulturen!$L$2:$L$81,MATCH($B85,Kulturen!$B$2:$B$81,0)),""))</f>
        <v/>
      </c>
      <c r="Q85" s="28">
        <f>IF(OR($N85="",$P85=""),"",ROUND($N85*$P85,1))</f>
        <v/>
      </c>
      <c r="R85" s="10">
        <f>IF($B85="","",T(IFERROR(INDEX(Kulturen!$M$2:$M$81,MATCH($B85,Kulturen!$B$2:$B$81,0)),"")))</f>
        <v/>
      </c>
      <c r="S85" s="30" t="n"/>
      <c r="T85" s="17" t="n"/>
      <c r="U85" s="16" t="n"/>
      <c r="V85" s="16" t="n"/>
    </row>
    <row r="86">
      <c r="A86" s="10">
        <f>IF($B86="","",COUNTIF($B$2:$B86,$B86))</f>
        <v/>
      </c>
      <c r="B86" s="16" t="n"/>
      <c r="C86" s="10">
        <f>IF($B86="","",T(IFERROR(INDEX(Kulturen!$D$2:$D$81,MATCH($B86,Kulturen!$B$2:$B$81,0)),"")))</f>
        <v/>
      </c>
      <c r="D86" s="10">
        <f>IF($B86="","",T(IFERROR(INDEX(Kulturen!$E$2:$E$81,MATCH($B86,Kulturen!$B$2:$B$81,0)),"")))</f>
        <v/>
      </c>
      <c r="E86" s="16" t="n"/>
      <c r="F86" s="20" t="n"/>
      <c r="G86" s="26">
        <f>IF(OR($B86="",$F86=""),"",MOD($F86+N(IFERROR(INDEX(Kulturen!$F$2:$F$81,MATCH($B86,Kulturen!$B$2:$B$81,0)),""))-1,52)+1)</f>
        <v/>
      </c>
      <c r="H86" s="26">
        <f>IF(OR($B86="",$G86=""),"",MOD($G86+N(IFERROR(INDEX(Kulturen!$G$2:$G$81,MATCH($B86,Kulturen!$B$2:$B$81,0)),""))-1,52)+1)</f>
        <v/>
      </c>
      <c r="I86" s="26">
        <f>IF(OR($B86="",$H86=""),"",MOD($H86+N(IFERROR(INDEX(Kulturen!$H$2:$H$81,MATCH($B86,Kulturen!$B$2:$B$81,0)),""))-1,52)+1)</f>
        <v/>
      </c>
      <c r="J86" s="15">
        <f>IF($E86="","",IFERROR(INDEX(Beete!$C$2:$C$121,MATCH($E86,Beete!$B$2:$B$121,0)),""))</f>
        <v/>
      </c>
      <c r="K86" s="15">
        <f>IF($E86="","",IF(IFERROR(INDEX(Beete!$D$2:$D$121,MATCH($E86,Beete!$B$2:$B$121,0)),"")="",1.2,IFERROR(INDEX(Beete!$D$2:$D$121,MATCH($E86,Beete!$B$2:$B$121,0)),"")))</f>
        <v/>
      </c>
      <c r="L86" s="26">
        <f>IF($B86="","",IF(N(IFERROR(INDEX(Kulturen!$I$2:$I$81,MATCH($B86,Kulturen!$B$2:$B$81,0)),""))&gt;0,IFERROR(INDEX(Kulturen!$I$2:$I$81,MATCH($B86,Kulturen!$B$2:$B$81,0)),""),IF(N(IFERROR(INDEX(Kulturen!$J$2:$J$81,MATCH($B86,Kulturen!$B$2:$B$81,0)),""))&gt;0,MAX(1,ROUNDDOWN($K86*100/IFERROR(INDEX(Kulturen!$J$2:$J$81,MATCH($B86,Kulturen!$B$2:$B$81,0)),""),0)),"")))</f>
        <v/>
      </c>
      <c r="M86" s="26">
        <f>IF(OR($J86="",N(IFERROR(INDEX(Kulturen!$K$2:$K$81,MATCH($B86,Kulturen!$B$2:$B$81,0)),""))=0),"",MAX(1,ROUNDDOWN($J86*100/IFERROR(INDEX(Kulturen!$K$2:$K$81,MATCH($B86,Kulturen!$B$2:$B$81,0)),""),0)))</f>
        <v/>
      </c>
      <c r="N86" s="26">
        <f>IF(OR($L86="",$M86=""),"",$L86*$M86)</f>
        <v/>
      </c>
      <c r="O86" s="15">
        <f>IF(OR($N86="",N($J86)*N($K86)=0),"",ROUND($N86/(N($J86)*N($K86)),2))</f>
        <v/>
      </c>
      <c r="P86" s="27">
        <f>IF(OR($B86="",N(IFERROR(INDEX(Kulturen!$L$2:$L$81,MATCH($B86,Kulturen!$B$2:$B$81,0)),""))=0),"",IFERROR(INDEX(Kulturen!$L$2:$L$81,MATCH($B86,Kulturen!$B$2:$B$81,0)),""))</f>
        <v/>
      </c>
      <c r="Q86" s="28">
        <f>IF(OR($N86="",$P86=""),"",ROUND($N86*$P86,1))</f>
        <v/>
      </c>
      <c r="R86" s="10">
        <f>IF($B86="","",T(IFERROR(INDEX(Kulturen!$M$2:$M$81,MATCH($B86,Kulturen!$B$2:$B$81,0)),"")))</f>
        <v/>
      </c>
      <c r="S86" s="30" t="n"/>
      <c r="T86" s="17" t="n"/>
      <c r="U86" s="16" t="n"/>
      <c r="V86" s="16" t="n"/>
    </row>
    <row r="87">
      <c r="A87" s="10">
        <f>IF($B87="","",COUNTIF($B$2:$B87,$B87))</f>
        <v/>
      </c>
      <c r="B87" s="16" t="n"/>
      <c r="C87" s="10">
        <f>IF($B87="","",T(IFERROR(INDEX(Kulturen!$D$2:$D$81,MATCH($B87,Kulturen!$B$2:$B$81,0)),"")))</f>
        <v/>
      </c>
      <c r="D87" s="10">
        <f>IF($B87="","",T(IFERROR(INDEX(Kulturen!$E$2:$E$81,MATCH($B87,Kulturen!$B$2:$B$81,0)),"")))</f>
        <v/>
      </c>
      <c r="E87" s="16" t="n"/>
      <c r="F87" s="20" t="n"/>
      <c r="G87" s="26">
        <f>IF(OR($B87="",$F87=""),"",MOD($F87+N(IFERROR(INDEX(Kulturen!$F$2:$F$81,MATCH($B87,Kulturen!$B$2:$B$81,0)),""))-1,52)+1)</f>
        <v/>
      </c>
      <c r="H87" s="26">
        <f>IF(OR($B87="",$G87=""),"",MOD($G87+N(IFERROR(INDEX(Kulturen!$G$2:$G$81,MATCH($B87,Kulturen!$B$2:$B$81,0)),""))-1,52)+1)</f>
        <v/>
      </c>
      <c r="I87" s="26">
        <f>IF(OR($B87="",$H87=""),"",MOD($H87+N(IFERROR(INDEX(Kulturen!$H$2:$H$81,MATCH($B87,Kulturen!$B$2:$B$81,0)),""))-1,52)+1)</f>
        <v/>
      </c>
      <c r="J87" s="15">
        <f>IF($E87="","",IFERROR(INDEX(Beete!$C$2:$C$121,MATCH($E87,Beete!$B$2:$B$121,0)),""))</f>
        <v/>
      </c>
      <c r="K87" s="15">
        <f>IF($E87="","",IF(IFERROR(INDEX(Beete!$D$2:$D$121,MATCH($E87,Beete!$B$2:$B$121,0)),"")="",1.2,IFERROR(INDEX(Beete!$D$2:$D$121,MATCH($E87,Beete!$B$2:$B$121,0)),"")))</f>
        <v/>
      </c>
      <c r="L87" s="26">
        <f>IF($B87="","",IF(N(IFERROR(INDEX(Kulturen!$I$2:$I$81,MATCH($B87,Kulturen!$B$2:$B$81,0)),""))&gt;0,IFERROR(INDEX(Kulturen!$I$2:$I$81,MATCH($B87,Kulturen!$B$2:$B$81,0)),""),IF(N(IFERROR(INDEX(Kulturen!$J$2:$J$81,MATCH($B87,Kulturen!$B$2:$B$81,0)),""))&gt;0,MAX(1,ROUNDDOWN($K87*100/IFERROR(INDEX(Kulturen!$J$2:$J$81,MATCH($B87,Kulturen!$B$2:$B$81,0)),""),0)),"")))</f>
        <v/>
      </c>
      <c r="M87" s="26">
        <f>IF(OR($J87="",N(IFERROR(INDEX(Kulturen!$K$2:$K$81,MATCH($B87,Kulturen!$B$2:$B$81,0)),""))=0),"",MAX(1,ROUNDDOWN($J87*100/IFERROR(INDEX(Kulturen!$K$2:$K$81,MATCH($B87,Kulturen!$B$2:$B$81,0)),""),0)))</f>
        <v/>
      </c>
      <c r="N87" s="26">
        <f>IF(OR($L87="",$M87=""),"",$L87*$M87)</f>
        <v/>
      </c>
      <c r="O87" s="15">
        <f>IF(OR($N87="",N($J87)*N($K87)=0),"",ROUND($N87/(N($J87)*N($K87)),2))</f>
        <v/>
      </c>
      <c r="P87" s="27">
        <f>IF(OR($B87="",N(IFERROR(INDEX(Kulturen!$L$2:$L$81,MATCH($B87,Kulturen!$B$2:$B$81,0)),""))=0),"",IFERROR(INDEX(Kulturen!$L$2:$L$81,MATCH($B87,Kulturen!$B$2:$B$81,0)),""))</f>
        <v/>
      </c>
      <c r="Q87" s="28">
        <f>IF(OR($N87="",$P87=""),"",ROUND($N87*$P87,1))</f>
        <v/>
      </c>
      <c r="R87" s="10">
        <f>IF($B87="","",T(IFERROR(INDEX(Kulturen!$M$2:$M$81,MATCH($B87,Kulturen!$B$2:$B$81,0)),"")))</f>
        <v/>
      </c>
      <c r="S87" s="30" t="n"/>
      <c r="T87" s="17" t="n"/>
      <c r="U87" s="16" t="n"/>
      <c r="V87" s="16" t="n"/>
    </row>
    <row r="88">
      <c r="A88" s="10">
        <f>IF($B88="","",COUNTIF($B$2:$B88,$B88))</f>
        <v/>
      </c>
      <c r="B88" s="16" t="n"/>
      <c r="C88" s="10">
        <f>IF($B88="","",T(IFERROR(INDEX(Kulturen!$D$2:$D$81,MATCH($B88,Kulturen!$B$2:$B$81,0)),"")))</f>
        <v/>
      </c>
      <c r="D88" s="10">
        <f>IF($B88="","",T(IFERROR(INDEX(Kulturen!$E$2:$E$81,MATCH($B88,Kulturen!$B$2:$B$81,0)),"")))</f>
        <v/>
      </c>
      <c r="E88" s="16" t="n"/>
      <c r="F88" s="20" t="n"/>
      <c r="G88" s="26">
        <f>IF(OR($B88="",$F88=""),"",MOD($F88+N(IFERROR(INDEX(Kulturen!$F$2:$F$81,MATCH($B88,Kulturen!$B$2:$B$81,0)),""))-1,52)+1)</f>
        <v/>
      </c>
      <c r="H88" s="26">
        <f>IF(OR($B88="",$G88=""),"",MOD($G88+N(IFERROR(INDEX(Kulturen!$G$2:$G$81,MATCH($B88,Kulturen!$B$2:$B$81,0)),""))-1,52)+1)</f>
        <v/>
      </c>
      <c r="I88" s="26">
        <f>IF(OR($B88="",$H88=""),"",MOD($H88+N(IFERROR(INDEX(Kulturen!$H$2:$H$81,MATCH($B88,Kulturen!$B$2:$B$81,0)),""))-1,52)+1)</f>
        <v/>
      </c>
      <c r="J88" s="15">
        <f>IF($E88="","",IFERROR(INDEX(Beete!$C$2:$C$121,MATCH($E88,Beete!$B$2:$B$121,0)),""))</f>
        <v/>
      </c>
      <c r="K88" s="15">
        <f>IF($E88="","",IF(IFERROR(INDEX(Beete!$D$2:$D$121,MATCH($E88,Beete!$B$2:$B$121,0)),"")="",1.2,IFERROR(INDEX(Beete!$D$2:$D$121,MATCH($E88,Beete!$B$2:$B$121,0)),"")))</f>
        <v/>
      </c>
      <c r="L88" s="26">
        <f>IF($B88="","",IF(N(IFERROR(INDEX(Kulturen!$I$2:$I$81,MATCH($B88,Kulturen!$B$2:$B$81,0)),""))&gt;0,IFERROR(INDEX(Kulturen!$I$2:$I$81,MATCH($B88,Kulturen!$B$2:$B$81,0)),""),IF(N(IFERROR(INDEX(Kulturen!$J$2:$J$81,MATCH($B88,Kulturen!$B$2:$B$81,0)),""))&gt;0,MAX(1,ROUNDDOWN($K88*100/IFERROR(INDEX(Kulturen!$J$2:$J$81,MATCH($B88,Kulturen!$B$2:$B$81,0)),""),0)),"")))</f>
        <v/>
      </c>
      <c r="M88" s="26">
        <f>IF(OR($J88="",N(IFERROR(INDEX(Kulturen!$K$2:$K$81,MATCH($B88,Kulturen!$B$2:$B$81,0)),""))=0),"",MAX(1,ROUNDDOWN($J88*100/IFERROR(INDEX(Kulturen!$K$2:$K$81,MATCH($B88,Kulturen!$B$2:$B$81,0)),""),0)))</f>
        <v/>
      </c>
      <c r="N88" s="26">
        <f>IF(OR($L88="",$M88=""),"",$L88*$M88)</f>
        <v/>
      </c>
      <c r="O88" s="15">
        <f>IF(OR($N88="",N($J88)*N($K88)=0),"",ROUND($N88/(N($J88)*N($K88)),2))</f>
        <v/>
      </c>
      <c r="P88" s="27">
        <f>IF(OR($B88="",N(IFERROR(INDEX(Kulturen!$L$2:$L$81,MATCH($B88,Kulturen!$B$2:$B$81,0)),""))=0),"",IFERROR(INDEX(Kulturen!$L$2:$L$81,MATCH($B88,Kulturen!$B$2:$B$81,0)),""))</f>
        <v/>
      </c>
      <c r="Q88" s="28">
        <f>IF(OR($N88="",$P88=""),"",ROUND($N88*$P88,1))</f>
        <v/>
      </c>
      <c r="R88" s="10">
        <f>IF($B88="","",T(IFERROR(INDEX(Kulturen!$M$2:$M$81,MATCH($B88,Kulturen!$B$2:$B$81,0)),"")))</f>
        <v/>
      </c>
      <c r="S88" s="30" t="n"/>
      <c r="T88" s="17" t="n"/>
      <c r="U88" s="16" t="n"/>
      <c r="V88" s="16" t="n"/>
    </row>
    <row r="89">
      <c r="A89" s="10">
        <f>IF($B89="","",COUNTIF($B$2:$B89,$B89))</f>
        <v/>
      </c>
      <c r="B89" s="16" t="n"/>
      <c r="C89" s="10">
        <f>IF($B89="","",T(IFERROR(INDEX(Kulturen!$D$2:$D$81,MATCH($B89,Kulturen!$B$2:$B$81,0)),"")))</f>
        <v/>
      </c>
      <c r="D89" s="10">
        <f>IF($B89="","",T(IFERROR(INDEX(Kulturen!$E$2:$E$81,MATCH($B89,Kulturen!$B$2:$B$81,0)),"")))</f>
        <v/>
      </c>
      <c r="E89" s="16" t="n"/>
      <c r="F89" s="20" t="n"/>
      <c r="G89" s="26">
        <f>IF(OR($B89="",$F89=""),"",MOD($F89+N(IFERROR(INDEX(Kulturen!$F$2:$F$81,MATCH($B89,Kulturen!$B$2:$B$81,0)),""))-1,52)+1)</f>
        <v/>
      </c>
      <c r="H89" s="26">
        <f>IF(OR($B89="",$G89=""),"",MOD($G89+N(IFERROR(INDEX(Kulturen!$G$2:$G$81,MATCH($B89,Kulturen!$B$2:$B$81,0)),""))-1,52)+1)</f>
        <v/>
      </c>
      <c r="I89" s="26">
        <f>IF(OR($B89="",$H89=""),"",MOD($H89+N(IFERROR(INDEX(Kulturen!$H$2:$H$81,MATCH($B89,Kulturen!$B$2:$B$81,0)),""))-1,52)+1)</f>
        <v/>
      </c>
      <c r="J89" s="15">
        <f>IF($E89="","",IFERROR(INDEX(Beete!$C$2:$C$121,MATCH($E89,Beete!$B$2:$B$121,0)),""))</f>
        <v/>
      </c>
      <c r="K89" s="15">
        <f>IF($E89="","",IF(IFERROR(INDEX(Beete!$D$2:$D$121,MATCH($E89,Beete!$B$2:$B$121,0)),"")="",1.2,IFERROR(INDEX(Beete!$D$2:$D$121,MATCH($E89,Beete!$B$2:$B$121,0)),"")))</f>
        <v/>
      </c>
      <c r="L89" s="26">
        <f>IF($B89="","",IF(N(IFERROR(INDEX(Kulturen!$I$2:$I$81,MATCH($B89,Kulturen!$B$2:$B$81,0)),""))&gt;0,IFERROR(INDEX(Kulturen!$I$2:$I$81,MATCH($B89,Kulturen!$B$2:$B$81,0)),""),IF(N(IFERROR(INDEX(Kulturen!$J$2:$J$81,MATCH($B89,Kulturen!$B$2:$B$81,0)),""))&gt;0,MAX(1,ROUNDDOWN($K89*100/IFERROR(INDEX(Kulturen!$J$2:$J$81,MATCH($B89,Kulturen!$B$2:$B$81,0)),""),0)),"")))</f>
        <v/>
      </c>
      <c r="M89" s="26">
        <f>IF(OR($J89="",N(IFERROR(INDEX(Kulturen!$K$2:$K$81,MATCH($B89,Kulturen!$B$2:$B$81,0)),""))=0),"",MAX(1,ROUNDDOWN($J89*100/IFERROR(INDEX(Kulturen!$K$2:$K$81,MATCH($B89,Kulturen!$B$2:$B$81,0)),""),0)))</f>
        <v/>
      </c>
      <c r="N89" s="26">
        <f>IF(OR($L89="",$M89=""),"",$L89*$M89)</f>
        <v/>
      </c>
      <c r="O89" s="15">
        <f>IF(OR($N89="",N($J89)*N($K89)=0),"",ROUND($N89/(N($J89)*N($K89)),2))</f>
        <v/>
      </c>
      <c r="P89" s="27">
        <f>IF(OR($B89="",N(IFERROR(INDEX(Kulturen!$L$2:$L$81,MATCH($B89,Kulturen!$B$2:$B$81,0)),""))=0),"",IFERROR(INDEX(Kulturen!$L$2:$L$81,MATCH($B89,Kulturen!$B$2:$B$81,0)),""))</f>
        <v/>
      </c>
      <c r="Q89" s="28">
        <f>IF(OR($N89="",$P89=""),"",ROUND($N89*$P89,1))</f>
        <v/>
      </c>
      <c r="R89" s="10">
        <f>IF($B89="","",T(IFERROR(INDEX(Kulturen!$M$2:$M$81,MATCH($B89,Kulturen!$B$2:$B$81,0)),"")))</f>
        <v/>
      </c>
      <c r="S89" s="30" t="n"/>
      <c r="T89" s="17" t="n"/>
      <c r="U89" s="16" t="n"/>
      <c r="V89" s="16" t="n"/>
    </row>
    <row r="90">
      <c r="A90" s="10">
        <f>IF($B90="","",COUNTIF($B$2:$B90,$B90))</f>
        <v/>
      </c>
      <c r="B90" s="16" t="n"/>
      <c r="C90" s="10">
        <f>IF($B90="","",T(IFERROR(INDEX(Kulturen!$D$2:$D$81,MATCH($B90,Kulturen!$B$2:$B$81,0)),"")))</f>
        <v/>
      </c>
      <c r="D90" s="10">
        <f>IF($B90="","",T(IFERROR(INDEX(Kulturen!$E$2:$E$81,MATCH($B90,Kulturen!$B$2:$B$81,0)),"")))</f>
        <v/>
      </c>
      <c r="E90" s="16" t="n"/>
      <c r="F90" s="20" t="n"/>
      <c r="G90" s="26">
        <f>IF(OR($B90="",$F90=""),"",MOD($F90+N(IFERROR(INDEX(Kulturen!$F$2:$F$81,MATCH($B90,Kulturen!$B$2:$B$81,0)),""))-1,52)+1)</f>
        <v/>
      </c>
      <c r="H90" s="26">
        <f>IF(OR($B90="",$G90=""),"",MOD($G90+N(IFERROR(INDEX(Kulturen!$G$2:$G$81,MATCH($B90,Kulturen!$B$2:$B$81,0)),""))-1,52)+1)</f>
        <v/>
      </c>
      <c r="I90" s="26">
        <f>IF(OR($B90="",$H90=""),"",MOD($H90+N(IFERROR(INDEX(Kulturen!$H$2:$H$81,MATCH($B90,Kulturen!$B$2:$B$81,0)),""))-1,52)+1)</f>
        <v/>
      </c>
      <c r="J90" s="15">
        <f>IF($E90="","",IFERROR(INDEX(Beete!$C$2:$C$121,MATCH($E90,Beete!$B$2:$B$121,0)),""))</f>
        <v/>
      </c>
      <c r="K90" s="15">
        <f>IF($E90="","",IF(IFERROR(INDEX(Beete!$D$2:$D$121,MATCH($E90,Beete!$B$2:$B$121,0)),"")="",1.2,IFERROR(INDEX(Beete!$D$2:$D$121,MATCH($E90,Beete!$B$2:$B$121,0)),"")))</f>
        <v/>
      </c>
      <c r="L90" s="26">
        <f>IF($B90="","",IF(N(IFERROR(INDEX(Kulturen!$I$2:$I$81,MATCH($B90,Kulturen!$B$2:$B$81,0)),""))&gt;0,IFERROR(INDEX(Kulturen!$I$2:$I$81,MATCH($B90,Kulturen!$B$2:$B$81,0)),""),IF(N(IFERROR(INDEX(Kulturen!$J$2:$J$81,MATCH($B90,Kulturen!$B$2:$B$81,0)),""))&gt;0,MAX(1,ROUNDDOWN($K90*100/IFERROR(INDEX(Kulturen!$J$2:$J$81,MATCH($B90,Kulturen!$B$2:$B$81,0)),""),0)),"")))</f>
        <v/>
      </c>
      <c r="M90" s="26">
        <f>IF(OR($J90="",N(IFERROR(INDEX(Kulturen!$K$2:$K$81,MATCH($B90,Kulturen!$B$2:$B$81,0)),""))=0),"",MAX(1,ROUNDDOWN($J90*100/IFERROR(INDEX(Kulturen!$K$2:$K$81,MATCH($B90,Kulturen!$B$2:$B$81,0)),""),0)))</f>
        <v/>
      </c>
      <c r="N90" s="26">
        <f>IF(OR($L90="",$M90=""),"",$L90*$M90)</f>
        <v/>
      </c>
      <c r="O90" s="15">
        <f>IF(OR($N90="",N($J90)*N($K90)=0),"",ROUND($N90/(N($J90)*N($K90)),2))</f>
        <v/>
      </c>
      <c r="P90" s="27">
        <f>IF(OR($B90="",N(IFERROR(INDEX(Kulturen!$L$2:$L$81,MATCH($B90,Kulturen!$B$2:$B$81,0)),""))=0),"",IFERROR(INDEX(Kulturen!$L$2:$L$81,MATCH($B90,Kulturen!$B$2:$B$81,0)),""))</f>
        <v/>
      </c>
      <c r="Q90" s="28">
        <f>IF(OR($N90="",$P90=""),"",ROUND($N90*$P90,1))</f>
        <v/>
      </c>
      <c r="R90" s="10">
        <f>IF($B90="","",T(IFERROR(INDEX(Kulturen!$M$2:$M$81,MATCH($B90,Kulturen!$B$2:$B$81,0)),"")))</f>
        <v/>
      </c>
      <c r="S90" s="30" t="n"/>
      <c r="T90" s="17" t="n"/>
      <c r="U90" s="16" t="n"/>
      <c r="V90" s="16" t="n"/>
    </row>
    <row r="91">
      <c r="A91" s="10">
        <f>IF($B91="","",COUNTIF($B$2:$B91,$B91))</f>
        <v/>
      </c>
      <c r="B91" s="16" t="n"/>
      <c r="C91" s="10">
        <f>IF($B91="","",T(IFERROR(INDEX(Kulturen!$D$2:$D$81,MATCH($B91,Kulturen!$B$2:$B$81,0)),"")))</f>
        <v/>
      </c>
      <c r="D91" s="10">
        <f>IF($B91="","",T(IFERROR(INDEX(Kulturen!$E$2:$E$81,MATCH($B91,Kulturen!$B$2:$B$81,0)),"")))</f>
        <v/>
      </c>
      <c r="E91" s="16" t="n"/>
      <c r="F91" s="20" t="n"/>
      <c r="G91" s="26">
        <f>IF(OR($B91="",$F91=""),"",MOD($F91+N(IFERROR(INDEX(Kulturen!$F$2:$F$81,MATCH($B91,Kulturen!$B$2:$B$81,0)),""))-1,52)+1)</f>
        <v/>
      </c>
      <c r="H91" s="26">
        <f>IF(OR($B91="",$G91=""),"",MOD($G91+N(IFERROR(INDEX(Kulturen!$G$2:$G$81,MATCH($B91,Kulturen!$B$2:$B$81,0)),""))-1,52)+1)</f>
        <v/>
      </c>
      <c r="I91" s="26">
        <f>IF(OR($B91="",$H91=""),"",MOD($H91+N(IFERROR(INDEX(Kulturen!$H$2:$H$81,MATCH($B91,Kulturen!$B$2:$B$81,0)),""))-1,52)+1)</f>
        <v/>
      </c>
      <c r="J91" s="15">
        <f>IF($E91="","",IFERROR(INDEX(Beete!$C$2:$C$121,MATCH($E91,Beete!$B$2:$B$121,0)),""))</f>
        <v/>
      </c>
      <c r="K91" s="15">
        <f>IF($E91="","",IF(IFERROR(INDEX(Beete!$D$2:$D$121,MATCH($E91,Beete!$B$2:$B$121,0)),"")="",1.2,IFERROR(INDEX(Beete!$D$2:$D$121,MATCH($E91,Beete!$B$2:$B$121,0)),"")))</f>
        <v/>
      </c>
      <c r="L91" s="26">
        <f>IF($B91="","",IF(N(IFERROR(INDEX(Kulturen!$I$2:$I$81,MATCH($B91,Kulturen!$B$2:$B$81,0)),""))&gt;0,IFERROR(INDEX(Kulturen!$I$2:$I$81,MATCH($B91,Kulturen!$B$2:$B$81,0)),""),IF(N(IFERROR(INDEX(Kulturen!$J$2:$J$81,MATCH($B91,Kulturen!$B$2:$B$81,0)),""))&gt;0,MAX(1,ROUNDDOWN($K91*100/IFERROR(INDEX(Kulturen!$J$2:$J$81,MATCH($B91,Kulturen!$B$2:$B$81,0)),""),0)),"")))</f>
        <v/>
      </c>
      <c r="M91" s="26">
        <f>IF(OR($J91="",N(IFERROR(INDEX(Kulturen!$K$2:$K$81,MATCH($B91,Kulturen!$B$2:$B$81,0)),""))=0),"",MAX(1,ROUNDDOWN($J91*100/IFERROR(INDEX(Kulturen!$K$2:$K$81,MATCH($B91,Kulturen!$B$2:$B$81,0)),""),0)))</f>
        <v/>
      </c>
      <c r="N91" s="26">
        <f>IF(OR($L91="",$M91=""),"",$L91*$M91)</f>
        <v/>
      </c>
      <c r="O91" s="15">
        <f>IF(OR($N91="",N($J91)*N($K91)=0),"",ROUND($N91/(N($J91)*N($K91)),2))</f>
        <v/>
      </c>
      <c r="P91" s="27">
        <f>IF(OR($B91="",N(IFERROR(INDEX(Kulturen!$L$2:$L$81,MATCH($B91,Kulturen!$B$2:$B$81,0)),""))=0),"",IFERROR(INDEX(Kulturen!$L$2:$L$81,MATCH($B91,Kulturen!$B$2:$B$81,0)),""))</f>
        <v/>
      </c>
      <c r="Q91" s="28">
        <f>IF(OR($N91="",$P91=""),"",ROUND($N91*$P91,1))</f>
        <v/>
      </c>
      <c r="R91" s="10">
        <f>IF($B91="","",T(IFERROR(INDEX(Kulturen!$M$2:$M$81,MATCH($B91,Kulturen!$B$2:$B$81,0)),"")))</f>
        <v/>
      </c>
      <c r="S91" s="30" t="n"/>
      <c r="T91" s="17" t="n"/>
      <c r="U91" s="16" t="n"/>
      <c r="V91" s="16" t="n"/>
    </row>
    <row r="92">
      <c r="A92" s="10">
        <f>IF($B92="","",COUNTIF($B$2:$B92,$B92))</f>
        <v/>
      </c>
      <c r="B92" s="16" t="n"/>
      <c r="C92" s="10">
        <f>IF($B92="","",T(IFERROR(INDEX(Kulturen!$D$2:$D$81,MATCH($B92,Kulturen!$B$2:$B$81,0)),"")))</f>
        <v/>
      </c>
      <c r="D92" s="10">
        <f>IF($B92="","",T(IFERROR(INDEX(Kulturen!$E$2:$E$81,MATCH($B92,Kulturen!$B$2:$B$81,0)),"")))</f>
        <v/>
      </c>
      <c r="E92" s="16" t="n"/>
      <c r="F92" s="20" t="n"/>
      <c r="G92" s="26">
        <f>IF(OR($B92="",$F92=""),"",MOD($F92+N(IFERROR(INDEX(Kulturen!$F$2:$F$81,MATCH($B92,Kulturen!$B$2:$B$81,0)),""))-1,52)+1)</f>
        <v/>
      </c>
      <c r="H92" s="26">
        <f>IF(OR($B92="",$G92=""),"",MOD($G92+N(IFERROR(INDEX(Kulturen!$G$2:$G$81,MATCH($B92,Kulturen!$B$2:$B$81,0)),""))-1,52)+1)</f>
        <v/>
      </c>
      <c r="I92" s="26">
        <f>IF(OR($B92="",$H92=""),"",MOD($H92+N(IFERROR(INDEX(Kulturen!$H$2:$H$81,MATCH($B92,Kulturen!$B$2:$B$81,0)),""))-1,52)+1)</f>
        <v/>
      </c>
      <c r="J92" s="15">
        <f>IF($E92="","",IFERROR(INDEX(Beete!$C$2:$C$121,MATCH($E92,Beete!$B$2:$B$121,0)),""))</f>
        <v/>
      </c>
      <c r="K92" s="15">
        <f>IF($E92="","",IF(IFERROR(INDEX(Beete!$D$2:$D$121,MATCH($E92,Beete!$B$2:$B$121,0)),"")="",1.2,IFERROR(INDEX(Beete!$D$2:$D$121,MATCH($E92,Beete!$B$2:$B$121,0)),"")))</f>
        <v/>
      </c>
      <c r="L92" s="26">
        <f>IF($B92="","",IF(N(IFERROR(INDEX(Kulturen!$I$2:$I$81,MATCH($B92,Kulturen!$B$2:$B$81,0)),""))&gt;0,IFERROR(INDEX(Kulturen!$I$2:$I$81,MATCH($B92,Kulturen!$B$2:$B$81,0)),""),IF(N(IFERROR(INDEX(Kulturen!$J$2:$J$81,MATCH($B92,Kulturen!$B$2:$B$81,0)),""))&gt;0,MAX(1,ROUNDDOWN($K92*100/IFERROR(INDEX(Kulturen!$J$2:$J$81,MATCH($B92,Kulturen!$B$2:$B$81,0)),""),0)),"")))</f>
        <v/>
      </c>
      <c r="M92" s="26">
        <f>IF(OR($J92="",N(IFERROR(INDEX(Kulturen!$K$2:$K$81,MATCH($B92,Kulturen!$B$2:$B$81,0)),""))=0),"",MAX(1,ROUNDDOWN($J92*100/IFERROR(INDEX(Kulturen!$K$2:$K$81,MATCH($B92,Kulturen!$B$2:$B$81,0)),""),0)))</f>
        <v/>
      </c>
      <c r="N92" s="26">
        <f>IF(OR($L92="",$M92=""),"",$L92*$M92)</f>
        <v/>
      </c>
      <c r="O92" s="15">
        <f>IF(OR($N92="",N($J92)*N($K92)=0),"",ROUND($N92/(N($J92)*N($K92)),2))</f>
        <v/>
      </c>
      <c r="P92" s="27">
        <f>IF(OR($B92="",N(IFERROR(INDEX(Kulturen!$L$2:$L$81,MATCH($B92,Kulturen!$B$2:$B$81,0)),""))=0),"",IFERROR(INDEX(Kulturen!$L$2:$L$81,MATCH($B92,Kulturen!$B$2:$B$81,0)),""))</f>
        <v/>
      </c>
      <c r="Q92" s="28">
        <f>IF(OR($N92="",$P92=""),"",ROUND($N92*$P92,1))</f>
        <v/>
      </c>
      <c r="R92" s="10">
        <f>IF($B92="","",T(IFERROR(INDEX(Kulturen!$M$2:$M$81,MATCH($B92,Kulturen!$B$2:$B$81,0)),"")))</f>
        <v/>
      </c>
      <c r="S92" s="30" t="n"/>
      <c r="T92" s="17" t="n"/>
      <c r="U92" s="16" t="n"/>
      <c r="V92" s="16" t="n"/>
    </row>
    <row r="93">
      <c r="A93" s="10">
        <f>IF($B93="","",COUNTIF($B$2:$B93,$B93))</f>
        <v/>
      </c>
      <c r="B93" s="16" t="n"/>
      <c r="C93" s="10">
        <f>IF($B93="","",T(IFERROR(INDEX(Kulturen!$D$2:$D$81,MATCH($B93,Kulturen!$B$2:$B$81,0)),"")))</f>
        <v/>
      </c>
      <c r="D93" s="10">
        <f>IF($B93="","",T(IFERROR(INDEX(Kulturen!$E$2:$E$81,MATCH($B93,Kulturen!$B$2:$B$81,0)),"")))</f>
        <v/>
      </c>
      <c r="E93" s="16" t="n"/>
      <c r="F93" s="20" t="n"/>
      <c r="G93" s="26">
        <f>IF(OR($B93="",$F93=""),"",MOD($F93+N(IFERROR(INDEX(Kulturen!$F$2:$F$81,MATCH($B93,Kulturen!$B$2:$B$81,0)),""))-1,52)+1)</f>
        <v/>
      </c>
      <c r="H93" s="26">
        <f>IF(OR($B93="",$G93=""),"",MOD($G93+N(IFERROR(INDEX(Kulturen!$G$2:$G$81,MATCH($B93,Kulturen!$B$2:$B$81,0)),""))-1,52)+1)</f>
        <v/>
      </c>
      <c r="I93" s="26">
        <f>IF(OR($B93="",$H93=""),"",MOD($H93+N(IFERROR(INDEX(Kulturen!$H$2:$H$81,MATCH($B93,Kulturen!$B$2:$B$81,0)),""))-1,52)+1)</f>
        <v/>
      </c>
      <c r="J93" s="15">
        <f>IF($E93="","",IFERROR(INDEX(Beete!$C$2:$C$121,MATCH($E93,Beete!$B$2:$B$121,0)),""))</f>
        <v/>
      </c>
      <c r="K93" s="15">
        <f>IF($E93="","",IF(IFERROR(INDEX(Beete!$D$2:$D$121,MATCH($E93,Beete!$B$2:$B$121,0)),"")="",1.2,IFERROR(INDEX(Beete!$D$2:$D$121,MATCH($E93,Beete!$B$2:$B$121,0)),"")))</f>
        <v/>
      </c>
      <c r="L93" s="26">
        <f>IF($B93="","",IF(N(IFERROR(INDEX(Kulturen!$I$2:$I$81,MATCH($B93,Kulturen!$B$2:$B$81,0)),""))&gt;0,IFERROR(INDEX(Kulturen!$I$2:$I$81,MATCH($B93,Kulturen!$B$2:$B$81,0)),""),IF(N(IFERROR(INDEX(Kulturen!$J$2:$J$81,MATCH($B93,Kulturen!$B$2:$B$81,0)),""))&gt;0,MAX(1,ROUNDDOWN($K93*100/IFERROR(INDEX(Kulturen!$J$2:$J$81,MATCH($B93,Kulturen!$B$2:$B$81,0)),""),0)),"")))</f>
        <v/>
      </c>
      <c r="M93" s="26">
        <f>IF(OR($J93="",N(IFERROR(INDEX(Kulturen!$K$2:$K$81,MATCH($B93,Kulturen!$B$2:$B$81,0)),""))=0),"",MAX(1,ROUNDDOWN($J93*100/IFERROR(INDEX(Kulturen!$K$2:$K$81,MATCH($B93,Kulturen!$B$2:$B$81,0)),""),0)))</f>
        <v/>
      </c>
      <c r="N93" s="26">
        <f>IF(OR($L93="",$M93=""),"",$L93*$M93)</f>
        <v/>
      </c>
      <c r="O93" s="15">
        <f>IF(OR($N93="",N($J93)*N($K93)=0),"",ROUND($N93/(N($J93)*N($K93)),2))</f>
        <v/>
      </c>
      <c r="P93" s="27">
        <f>IF(OR($B93="",N(IFERROR(INDEX(Kulturen!$L$2:$L$81,MATCH($B93,Kulturen!$B$2:$B$81,0)),""))=0),"",IFERROR(INDEX(Kulturen!$L$2:$L$81,MATCH($B93,Kulturen!$B$2:$B$81,0)),""))</f>
        <v/>
      </c>
      <c r="Q93" s="28">
        <f>IF(OR($N93="",$P93=""),"",ROUND($N93*$P93,1))</f>
        <v/>
      </c>
      <c r="R93" s="10">
        <f>IF($B93="","",T(IFERROR(INDEX(Kulturen!$M$2:$M$81,MATCH($B93,Kulturen!$B$2:$B$81,0)),"")))</f>
        <v/>
      </c>
      <c r="S93" s="30" t="n"/>
      <c r="T93" s="17" t="n"/>
      <c r="U93" s="16" t="n"/>
      <c r="V93" s="16" t="n"/>
    </row>
    <row r="94">
      <c r="A94" s="10">
        <f>IF($B94="","",COUNTIF($B$2:$B94,$B94))</f>
        <v/>
      </c>
      <c r="B94" s="16" t="n"/>
      <c r="C94" s="10">
        <f>IF($B94="","",T(IFERROR(INDEX(Kulturen!$D$2:$D$81,MATCH($B94,Kulturen!$B$2:$B$81,0)),"")))</f>
        <v/>
      </c>
      <c r="D94" s="10">
        <f>IF($B94="","",T(IFERROR(INDEX(Kulturen!$E$2:$E$81,MATCH($B94,Kulturen!$B$2:$B$81,0)),"")))</f>
        <v/>
      </c>
      <c r="E94" s="16" t="n"/>
      <c r="F94" s="20" t="n"/>
      <c r="G94" s="26">
        <f>IF(OR($B94="",$F94=""),"",MOD($F94+N(IFERROR(INDEX(Kulturen!$F$2:$F$81,MATCH($B94,Kulturen!$B$2:$B$81,0)),""))-1,52)+1)</f>
        <v/>
      </c>
      <c r="H94" s="26">
        <f>IF(OR($B94="",$G94=""),"",MOD($G94+N(IFERROR(INDEX(Kulturen!$G$2:$G$81,MATCH($B94,Kulturen!$B$2:$B$81,0)),""))-1,52)+1)</f>
        <v/>
      </c>
      <c r="I94" s="26">
        <f>IF(OR($B94="",$H94=""),"",MOD($H94+N(IFERROR(INDEX(Kulturen!$H$2:$H$81,MATCH($B94,Kulturen!$B$2:$B$81,0)),""))-1,52)+1)</f>
        <v/>
      </c>
      <c r="J94" s="15">
        <f>IF($E94="","",IFERROR(INDEX(Beete!$C$2:$C$121,MATCH($E94,Beete!$B$2:$B$121,0)),""))</f>
        <v/>
      </c>
      <c r="K94" s="15">
        <f>IF($E94="","",IF(IFERROR(INDEX(Beete!$D$2:$D$121,MATCH($E94,Beete!$B$2:$B$121,0)),"")="",1.2,IFERROR(INDEX(Beete!$D$2:$D$121,MATCH($E94,Beete!$B$2:$B$121,0)),"")))</f>
        <v/>
      </c>
      <c r="L94" s="26">
        <f>IF($B94="","",IF(N(IFERROR(INDEX(Kulturen!$I$2:$I$81,MATCH($B94,Kulturen!$B$2:$B$81,0)),""))&gt;0,IFERROR(INDEX(Kulturen!$I$2:$I$81,MATCH($B94,Kulturen!$B$2:$B$81,0)),""),IF(N(IFERROR(INDEX(Kulturen!$J$2:$J$81,MATCH($B94,Kulturen!$B$2:$B$81,0)),""))&gt;0,MAX(1,ROUNDDOWN($K94*100/IFERROR(INDEX(Kulturen!$J$2:$J$81,MATCH($B94,Kulturen!$B$2:$B$81,0)),""),0)),"")))</f>
        <v/>
      </c>
      <c r="M94" s="26">
        <f>IF(OR($J94="",N(IFERROR(INDEX(Kulturen!$K$2:$K$81,MATCH($B94,Kulturen!$B$2:$B$81,0)),""))=0),"",MAX(1,ROUNDDOWN($J94*100/IFERROR(INDEX(Kulturen!$K$2:$K$81,MATCH($B94,Kulturen!$B$2:$B$81,0)),""),0)))</f>
        <v/>
      </c>
      <c r="N94" s="26">
        <f>IF(OR($L94="",$M94=""),"",$L94*$M94)</f>
        <v/>
      </c>
      <c r="O94" s="15">
        <f>IF(OR($N94="",N($J94)*N($K94)=0),"",ROUND($N94/(N($J94)*N($K94)),2))</f>
        <v/>
      </c>
      <c r="P94" s="27">
        <f>IF(OR($B94="",N(IFERROR(INDEX(Kulturen!$L$2:$L$81,MATCH($B94,Kulturen!$B$2:$B$81,0)),""))=0),"",IFERROR(INDEX(Kulturen!$L$2:$L$81,MATCH($B94,Kulturen!$B$2:$B$81,0)),""))</f>
        <v/>
      </c>
      <c r="Q94" s="28">
        <f>IF(OR($N94="",$P94=""),"",ROUND($N94*$P94,1))</f>
        <v/>
      </c>
      <c r="R94" s="10">
        <f>IF($B94="","",T(IFERROR(INDEX(Kulturen!$M$2:$M$81,MATCH($B94,Kulturen!$B$2:$B$81,0)),"")))</f>
        <v/>
      </c>
      <c r="S94" s="30" t="n"/>
      <c r="T94" s="17" t="n"/>
      <c r="U94" s="16" t="n"/>
      <c r="V94" s="16" t="n"/>
    </row>
    <row r="95">
      <c r="A95" s="10">
        <f>IF($B95="","",COUNTIF($B$2:$B95,$B95))</f>
        <v/>
      </c>
      <c r="B95" s="16" t="n"/>
      <c r="C95" s="10">
        <f>IF($B95="","",T(IFERROR(INDEX(Kulturen!$D$2:$D$81,MATCH($B95,Kulturen!$B$2:$B$81,0)),"")))</f>
        <v/>
      </c>
      <c r="D95" s="10">
        <f>IF($B95="","",T(IFERROR(INDEX(Kulturen!$E$2:$E$81,MATCH($B95,Kulturen!$B$2:$B$81,0)),"")))</f>
        <v/>
      </c>
      <c r="E95" s="16" t="n"/>
      <c r="F95" s="20" t="n"/>
      <c r="G95" s="26">
        <f>IF(OR($B95="",$F95=""),"",MOD($F95+N(IFERROR(INDEX(Kulturen!$F$2:$F$81,MATCH($B95,Kulturen!$B$2:$B$81,0)),""))-1,52)+1)</f>
        <v/>
      </c>
      <c r="H95" s="26">
        <f>IF(OR($B95="",$G95=""),"",MOD($G95+N(IFERROR(INDEX(Kulturen!$G$2:$G$81,MATCH($B95,Kulturen!$B$2:$B$81,0)),""))-1,52)+1)</f>
        <v/>
      </c>
      <c r="I95" s="26">
        <f>IF(OR($B95="",$H95=""),"",MOD($H95+N(IFERROR(INDEX(Kulturen!$H$2:$H$81,MATCH($B95,Kulturen!$B$2:$B$81,0)),""))-1,52)+1)</f>
        <v/>
      </c>
      <c r="J95" s="15">
        <f>IF($E95="","",IFERROR(INDEX(Beete!$C$2:$C$121,MATCH($E95,Beete!$B$2:$B$121,0)),""))</f>
        <v/>
      </c>
      <c r="K95" s="15">
        <f>IF($E95="","",IF(IFERROR(INDEX(Beete!$D$2:$D$121,MATCH($E95,Beete!$B$2:$B$121,0)),"")="",1.2,IFERROR(INDEX(Beete!$D$2:$D$121,MATCH($E95,Beete!$B$2:$B$121,0)),"")))</f>
        <v/>
      </c>
      <c r="L95" s="26">
        <f>IF($B95="","",IF(N(IFERROR(INDEX(Kulturen!$I$2:$I$81,MATCH($B95,Kulturen!$B$2:$B$81,0)),""))&gt;0,IFERROR(INDEX(Kulturen!$I$2:$I$81,MATCH($B95,Kulturen!$B$2:$B$81,0)),""),IF(N(IFERROR(INDEX(Kulturen!$J$2:$J$81,MATCH($B95,Kulturen!$B$2:$B$81,0)),""))&gt;0,MAX(1,ROUNDDOWN($K95*100/IFERROR(INDEX(Kulturen!$J$2:$J$81,MATCH($B95,Kulturen!$B$2:$B$81,0)),""),0)),"")))</f>
        <v/>
      </c>
      <c r="M95" s="26">
        <f>IF(OR($J95="",N(IFERROR(INDEX(Kulturen!$K$2:$K$81,MATCH($B95,Kulturen!$B$2:$B$81,0)),""))=0),"",MAX(1,ROUNDDOWN($J95*100/IFERROR(INDEX(Kulturen!$K$2:$K$81,MATCH($B95,Kulturen!$B$2:$B$81,0)),""),0)))</f>
        <v/>
      </c>
      <c r="N95" s="26">
        <f>IF(OR($L95="",$M95=""),"",$L95*$M95)</f>
        <v/>
      </c>
      <c r="O95" s="15">
        <f>IF(OR($N95="",N($J95)*N($K95)=0),"",ROUND($N95/(N($J95)*N($K95)),2))</f>
        <v/>
      </c>
      <c r="P95" s="27">
        <f>IF(OR($B95="",N(IFERROR(INDEX(Kulturen!$L$2:$L$81,MATCH($B95,Kulturen!$B$2:$B$81,0)),""))=0),"",IFERROR(INDEX(Kulturen!$L$2:$L$81,MATCH($B95,Kulturen!$B$2:$B$81,0)),""))</f>
        <v/>
      </c>
      <c r="Q95" s="28">
        <f>IF(OR($N95="",$P95=""),"",ROUND($N95*$P95,1))</f>
        <v/>
      </c>
      <c r="R95" s="10">
        <f>IF($B95="","",T(IFERROR(INDEX(Kulturen!$M$2:$M$81,MATCH($B95,Kulturen!$B$2:$B$81,0)),"")))</f>
        <v/>
      </c>
      <c r="S95" s="30" t="n"/>
      <c r="T95" s="17" t="n"/>
      <c r="U95" s="16" t="n"/>
      <c r="V95" s="16" t="n"/>
    </row>
    <row r="96">
      <c r="A96" s="10">
        <f>IF($B96="","",COUNTIF($B$2:$B96,$B96))</f>
        <v/>
      </c>
      <c r="B96" s="16" t="n"/>
      <c r="C96" s="10">
        <f>IF($B96="","",T(IFERROR(INDEX(Kulturen!$D$2:$D$81,MATCH($B96,Kulturen!$B$2:$B$81,0)),"")))</f>
        <v/>
      </c>
      <c r="D96" s="10">
        <f>IF($B96="","",T(IFERROR(INDEX(Kulturen!$E$2:$E$81,MATCH($B96,Kulturen!$B$2:$B$81,0)),"")))</f>
        <v/>
      </c>
      <c r="E96" s="16" t="n"/>
      <c r="F96" s="20" t="n"/>
      <c r="G96" s="26">
        <f>IF(OR($B96="",$F96=""),"",MOD($F96+N(IFERROR(INDEX(Kulturen!$F$2:$F$81,MATCH($B96,Kulturen!$B$2:$B$81,0)),""))-1,52)+1)</f>
        <v/>
      </c>
      <c r="H96" s="26">
        <f>IF(OR($B96="",$G96=""),"",MOD($G96+N(IFERROR(INDEX(Kulturen!$G$2:$G$81,MATCH($B96,Kulturen!$B$2:$B$81,0)),""))-1,52)+1)</f>
        <v/>
      </c>
      <c r="I96" s="26">
        <f>IF(OR($B96="",$H96=""),"",MOD($H96+N(IFERROR(INDEX(Kulturen!$H$2:$H$81,MATCH($B96,Kulturen!$B$2:$B$81,0)),""))-1,52)+1)</f>
        <v/>
      </c>
      <c r="J96" s="15">
        <f>IF($E96="","",IFERROR(INDEX(Beete!$C$2:$C$121,MATCH($E96,Beete!$B$2:$B$121,0)),""))</f>
        <v/>
      </c>
      <c r="K96" s="15">
        <f>IF($E96="","",IF(IFERROR(INDEX(Beete!$D$2:$D$121,MATCH($E96,Beete!$B$2:$B$121,0)),"")="",1.2,IFERROR(INDEX(Beete!$D$2:$D$121,MATCH($E96,Beete!$B$2:$B$121,0)),"")))</f>
        <v/>
      </c>
      <c r="L96" s="26">
        <f>IF($B96="","",IF(N(IFERROR(INDEX(Kulturen!$I$2:$I$81,MATCH($B96,Kulturen!$B$2:$B$81,0)),""))&gt;0,IFERROR(INDEX(Kulturen!$I$2:$I$81,MATCH($B96,Kulturen!$B$2:$B$81,0)),""),IF(N(IFERROR(INDEX(Kulturen!$J$2:$J$81,MATCH($B96,Kulturen!$B$2:$B$81,0)),""))&gt;0,MAX(1,ROUNDDOWN($K96*100/IFERROR(INDEX(Kulturen!$J$2:$J$81,MATCH($B96,Kulturen!$B$2:$B$81,0)),""),0)),"")))</f>
        <v/>
      </c>
      <c r="M96" s="26">
        <f>IF(OR($J96="",N(IFERROR(INDEX(Kulturen!$K$2:$K$81,MATCH($B96,Kulturen!$B$2:$B$81,0)),""))=0),"",MAX(1,ROUNDDOWN($J96*100/IFERROR(INDEX(Kulturen!$K$2:$K$81,MATCH($B96,Kulturen!$B$2:$B$81,0)),""),0)))</f>
        <v/>
      </c>
      <c r="N96" s="26">
        <f>IF(OR($L96="",$M96=""),"",$L96*$M96)</f>
        <v/>
      </c>
      <c r="O96" s="15">
        <f>IF(OR($N96="",N($J96)*N($K96)=0),"",ROUND($N96/(N($J96)*N($K96)),2))</f>
        <v/>
      </c>
      <c r="P96" s="27">
        <f>IF(OR($B96="",N(IFERROR(INDEX(Kulturen!$L$2:$L$81,MATCH($B96,Kulturen!$B$2:$B$81,0)),""))=0),"",IFERROR(INDEX(Kulturen!$L$2:$L$81,MATCH($B96,Kulturen!$B$2:$B$81,0)),""))</f>
        <v/>
      </c>
      <c r="Q96" s="28">
        <f>IF(OR($N96="",$P96=""),"",ROUND($N96*$P96,1))</f>
        <v/>
      </c>
      <c r="R96" s="10">
        <f>IF($B96="","",T(IFERROR(INDEX(Kulturen!$M$2:$M$81,MATCH($B96,Kulturen!$B$2:$B$81,0)),"")))</f>
        <v/>
      </c>
      <c r="S96" s="30" t="n"/>
      <c r="T96" s="17" t="n"/>
      <c r="U96" s="16" t="n"/>
      <c r="V96" s="16" t="n"/>
    </row>
    <row r="97">
      <c r="A97" s="10">
        <f>IF($B97="","",COUNTIF($B$2:$B97,$B97))</f>
        <v/>
      </c>
      <c r="B97" s="16" t="n"/>
      <c r="C97" s="10">
        <f>IF($B97="","",T(IFERROR(INDEX(Kulturen!$D$2:$D$81,MATCH($B97,Kulturen!$B$2:$B$81,0)),"")))</f>
        <v/>
      </c>
      <c r="D97" s="10">
        <f>IF($B97="","",T(IFERROR(INDEX(Kulturen!$E$2:$E$81,MATCH($B97,Kulturen!$B$2:$B$81,0)),"")))</f>
        <v/>
      </c>
      <c r="E97" s="16" t="n"/>
      <c r="F97" s="20" t="n"/>
      <c r="G97" s="26">
        <f>IF(OR($B97="",$F97=""),"",MOD($F97+N(IFERROR(INDEX(Kulturen!$F$2:$F$81,MATCH($B97,Kulturen!$B$2:$B$81,0)),""))-1,52)+1)</f>
        <v/>
      </c>
      <c r="H97" s="26">
        <f>IF(OR($B97="",$G97=""),"",MOD($G97+N(IFERROR(INDEX(Kulturen!$G$2:$G$81,MATCH($B97,Kulturen!$B$2:$B$81,0)),""))-1,52)+1)</f>
        <v/>
      </c>
      <c r="I97" s="26">
        <f>IF(OR($B97="",$H97=""),"",MOD($H97+N(IFERROR(INDEX(Kulturen!$H$2:$H$81,MATCH($B97,Kulturen!$B$2:$B$81,0)),""))-1,52)+1)</f>
        <v/>
      </c>
      <c r="J97" s="15">
        <f>IF($E97="","",IFERROR(INDEX(Beete!$C$2:$C$121,MATCH($E97,Beete!$B$2:$B$121,0)),""))</f>
        <v/>
      </c>
      <c r="K97" s="15">
        <f>IF($E97="","",IF(IFERROR(INDEX(Beete!$D$2:$D$121,MATCH($E97,Beete!$B$2:$B$121,0)),"")="",1.2,IFERROR(INDEX(Beete!$D$2:$D$121,MATCH($E97,Beete!$B$2:$B$121,0)),"")))</f>
        <v/>
      </c>
      <c r="L97" s="26">
        <f>IF($B97="","",IF(N(IFERROR(INDEX(Kulturen!$I$2:$I$81,MATCH($B97,Kulturen!$B$2:$B$81,0)),""))&gt;0,IFERROR(INDEX(Kulturen!$I$2:$I$81,MATCH($B97,Kulturen!$B$2:$B$81,0)),""),IF(N(IFERROR(INDEX(Kulturen!$J$2:$J$81,MATCH($B97,Kulturen!$B$2:$B$81,0)),""))&gt;0,MAX(1,ROUNDDOWN($K97*100/IFERROR(INDEX(Kulturen!$J$2:$J$81,MATCH($B97,Kulturen!$B$2:$B$81,0)),""),0)),"")))</f>
        <v/>
      </c>
      <c r="M97" s="26">
        <f>IF(OR($J97="",N(IFERROR(INDEX(Kulturen!$K$2:$K$81,MATCH($B97,Kulturen!$B$2:$B$81,0)),""))=0),"",MAX(1,ROUNDDOWN($J97*100/IFERROR(INDEX(Kulturen!$K$2:$K$81,MATCH($B97,Kulturen!$B$2:$B$81,0)),""),0)))</f>
        <v/>
      </c>
      <c r="N97" s="26">
        <f>IF(OR($L97="",$M97=""),"",$L97*$M97)</f>
        <v/>
      </c>
      <c r="O97" s="15">
        <f>IF(OR($N97="",N($J97)*N($K97)=0),"",ROUND($N97/(N($J97)*N($K97)),2))</f>
        <v/>
      </c>
      <c r="P97" s="27">
        <f>IF(OR($B97="",N(IFERROR(INDEX(Kulturen!$L$2:$L$81,MATCH($B97,Kulturen!$B$2:$B$81,0)),""))=0),"",IFERROR(INDEX(Kulturen!$L$2:$L$81,MATCH($B97,Kulturen!$B$2:$B$81,0)),""))</f>
        <v/>
      </c>
      <c r="Q97" s="28">
        <f>IF(OR($N97="",$P97=""),"",ROUND($N97*$P97,1))</f>
        <v/>
      </c>
      <c r="R97" s="10">
        <f>IF($B97="","",T(IFERROR(INDEX(Kulturen!$M$2:$M$81,MATCH($B97,Kulturen!$B$2:$B$81,0)),"")))</f>
        <v/>
      </c>
      <c r="S97" s="30" t="n"/>
      <c r="T97" s="17" t="n"/>
      <c r="U97" s="16" t="n"/>
      <c r="V97" s="16" t="n"/>
    </row>
    <row r="98">
      <c r="A98" s="10">
        <f>IF($B98="","",COUNTIF($B$2:$B98,$B98))</f>
        <v/>
      </c>
      <c r="B98" s="16" t="n"/>
      <c r="C98" s="10">
        <f>IF($B98="","",T(IFERROR(INDEX(Kulturen!$D$2:$D$81,MATCH($B98,Kulturen!$B$2:$B$81,0)),"")))</f>
        <v/>
      </c>
      <c r="D98" s="10">
        <f>IF($B98="","",T(IFERROR(INDEX(Kulturen!$E$2:$E$81,MATCH($B98,Kulturen!$B$2:$B$81,0)),"")))</f>
        <v/>
      </c>
      <c r="E98" s="16" t="n"/>
      <c r="F98" s="20" t="n"/>
      <c r="G98" s="26">
        <f>IF(OR($B98="",$F98=""),"",MOD($F98+N(IFERROR(INDEX(Kulturen!$F$2:$F$81,MATCH($B98,Kulturen!$B$2:$B$81,0)),""))-1,52)+1)</f>
        <v/>
      </c>
      <c r="H98" s="26">
        <f>IF(OR($B98="",$G98=""),"",MOD($G98+N(IFERROR(INDEX(Kulturen!$G$2:$G$81,MATCH($B98,Kulturen!$B$2:$B$81,0)),""))-1,52)+1)</f>
        <v/>
      </c>
      <c r="I98" s="26">
        <f>IF(OR($B98="",$H98=""),"",MOD($H98+N(IFERROR(INDEX(Kulturen!$H$2:$H$81,MATCH($B98,Kulturen!$B$2:$B$81,0)),""))-1,52)+1)</f>
        <v/>
      </c>
      <c r="J98" s="15">
        <f>IF($E98="","",IFERROR(INDEX(Beete!$C$2:$C$121,MATCH($E98,Beete!$B$2:$B$121,0)),""))</f>
        <v/>
      </c>
      <c r="K98" s="15">
        <f>IF($E98="","",IF(IFERROR(INDEX(Beete!$D$2:$D$121,MATCH($E98,Beete!$B$2:$B$121,0)),"")="",1.2,IFERROR(INDEX(Beete!$D$2:$D$121,MATCH($E98,Beete!$B$2:$B$121,0)),"")))</f>
        <v/>
      </c>
      <c r="L98" s="26">
        <f>IF($B98="","",IF(N(IFERROR(INDEX(Kulturen!$I$2:$I$81,MATCH($B98,Kulturen!$B$2:$B$81,0)),""))&gt;0,IFERROR(INDEX(Kulturen!$I$2:$I$81,MATCH($B98,Kulturen!$B$2:$B$81,0)),""),IF(N(IFERROR(INDEX(Kulturen!$J$2:$J$81,MATCH($B98,Kulturen!$B$2:$B$81,0)),""))&gt;0,MAX(1,ROUNDDOWN($K98*100/IFERROR(INDEX(Kulturen!$J$2:$J$81,MATCH($B98,Kulturen!$B$2:$B$81,0)),""),0)),"")))</f>
        <v/>
      </c>
      <c r="M98" s="26">
        <f>IF(OR($J98="",N(IFERROR(INDEX(Kulturen!$K$2:$K$81,MATCH($B98,Kulturen!$B$2:$B$81,0)),""))=0),"",MAX(1,ROUNDDOWN($J98*100/IFERROR(INDEX(Kulturen!$K$2:$K$81,MATCH($B98,Kulturen!$B$2:$B$81,0)),""),0)))</f>
        <v/>
      </c>
      <c r="N98" s="26">
        <f>IF(OR($L98="",$M98=""),"",$L98*$M98)</f>
        <v/>
      </c>
      <c r="O98" s="15">
        <f>IF(OR($N98="",N($J98)*N($K98)=0),"",ROUND($N98/(N($J98)*N($K98)),2))</f>
        <v/>
      </c>
      <c r="P98" s="27">
        <f>IF(OR($B98="",N(IFERROR(INDEX(Kulturen!$L$2:$L$81,MATCH($B98,Kulturen!$B$2:$B$81,0)),""))=0),"",IFERROR(INDEX(Kulturen!$L$2:$L$81,MATCH($B98,Kulturen!$B$2:$B$81,0)),""))</f>
        <v/>
      </c>
      <c r="Q98" s="28">
        <f>IF(OR($N98="",$P98=""),"",ROUND($N98*$P98,1))</f>
        <v/>
      </c>
      <c r="R98" s="10">
        <f>IF($B98="","",T(IFERROR(INDEX(Kulturen!$M$2:$M$81,MATCH($B98,Kulturen!$B$2:$B$81,0)),"")))</f>
        <v/>
      </c>
      <c r="S98" s="30" t="n"/>
      <c r="T98" s="17" t="n"/>
      <c r="U98" s="16" t="n"/>
      <c r="V98" s="16" t="n"/>
    </row>
    <row r="99">
      <c r="A99" s="10">
        <f>IF($B99="","",COUNTIF($B$2:$B99,$B99))</f>
        <v/>
      </c>
      <c r="B99" s="16" t="n"/>
      <c r="C99" s="10">
        <f>IF($B99="","",T(IFERROR(INDEX(Kulturen!$D$2:$D$81,MATCH($B99,Kulturen!$B$2:$B$81,0)),"")))</f>
        <v/>
      </c>
      <c r="D99" s="10">
        <f>IF($B99="","",T(IFERROR(INDEX(Kulturen!$E$2:$E$81,MATCH($B99,Kulturen!$B$2:$B$81,0)),"")))</f>
        <v/>
      </c>
      <c r="E99" s="16" t="n"/>
      <c r="F99" s="20" t="n"/>
      <c r="G99" s="26">
        <f>IF(OR($B99="",$F99=""),"",MOD($F99+N(IFERROR(INDEX(Kulturen!$F$2:$F$81,MATCH($B99,Kulturen!$B$2:$B$81,0)),""))-1,52)+1)</f>
        <v/>
      </c>
      <c r="H99" s="26">
        <f>IF(OR($B99="",$G99=""),"",MOD($G99+N(IFERROR(INDEX(Kulturen!$G$2:$G$81,MATCH($B99,Kulturen!$B$2:$B$81,0)),""))-1,52)+1)</f>
        <v/>
      </c>
      <c r="I99" s="26">
        <f>IF(OR($B99="",$H99=""),"",MOD($H99+N(IFERROR(INDEX(Kulturen!$H$2:$H$81,MATCH($B99,Kulturen!$B$2:$B$81,0)),""))-1,52)+1)</f>
        <v/>
      </c>
      <c r="J99" s="15">
        <f>IF($E99="","",IFERROR(INDEX(Beete!$C$2:$C$121,MATCH($E99,Beete!$B$2:$B$121,0)),""))</f>
        <v/>
      </c>
      <c r="K99" s="15">
        <f>IF($E99="","",IF(IFERROR(INDEX(Beete!$D$2:$D$121,MATCH($E99,Beete!$B$2:$B$121,0)),"")="",1.2,IFERROR(INDEX(Beete!$D$2:$D$121,MATCH($E99,Beete!$B$2:$B$121,0)),"")))</f>
        <v/>
      </c>
      <c r="L99" s="26">
        <f>IF($B99="","",IF(N(IFERROR(INDEX(Kulturen!$I$2:$I$81,MATCH($B99,Kulturen!$B$2:$B$81,0)),""))&gt;0,IFERROR(INDEX(Kulturen!$I$2:$I$81,MATCH($B99,Kulturen!$B$2:$B$81,0)),""),IF(N(IFERROR(INDEX(Kulturen!$J$2:$J$81,MATCH($B99,Kulturen!$B$2:$B$81,0)),""))&gt;0,MAX(1,ROUNDDOWN($K99*100/IFERROR(INDEX(Kulturen!$J$2:$J$81,MATCH($B99,Kulturen!$B$2:$B$81,0)),""),0)),"")))</f>
        <v/>
      </c>
      <c r="M99" s="26">
        <f>IF(OR($J99="",N(IFERROR(INDEX(Kulturen!$K$2:$K$81,MATCH($B99,Kulturen!$B$2:$B$81,0)),""))=0),"",MAX(1,ROUNDDOWN($J99*100/IFERROR(INDEX(Kulturen!$K$2:$K$81,MATCH($B99,Kulturen!$B$2:$B$81,0)),""),0)))</f>
        <v/>
      </c>
      <c r="N99" s="26">
        <f>IF(OR($L99="",$M99=""),"",$L99*$M99)</f>
        <v/>
      </c>
      <c r="O99" s="15">
        <f>IF(OR($N99="",N($J99)*N($K99)=0),"",ROUND($N99/(N($J99)*N($K99)),2))</f>
        <v/>
      </c>
      <c r="P99" s="27">
        <f>IF(OR($B99="",N(IFERROR(INDEX(Kulturen!$L$2:$L$81,MATCH($B99,Kulturen!$B$2:$B$81,0)),""))=0),"",IFERROR(INDEX(Kulturen!$L$2:$L$81,MATCH($B99,Kulturen!$B$2:$B$81,0)),""))</f>
        <v/>
      </c>
      <c r="Q99" s="28">
        <f>IF(OR($N99="",$P99=""),"",ROUND($N99*$P99,1))</f>
        <v/>
      </c>
      <c r="R99" s="10">
        <f>IF($B99="","",T(IFERROR(INDEX(Kulturen!$M$2:$M$81,MATCH($B99,Kulturen!$B$2:$B$81,0)),"")))</f>
        <v/>
      </c>
      <c r="S99" s="30" t="n"/>
      <c r="T99" s="17" t="n"/>
      <c r="U99" s="16" t="n"/>
      <c r="V99" s="16" t="n"/>
    </row>
    <row r="100">
      <c r="A100" s="10">
        <f>IF($B100="","",COUNTIF($B$2:$B100,$B100))</f>
        <v/>
      </c>
      <c r="B100" s="16" t="n"/>
      <c r="C100" s="10">
        <f>IF($B100="","",T(IFERROR(INDEX(Kulturen!$D$2:$D$81,MATCH($B100,Kulturen!$B$2:$B$81,0)),"")))</f>
        <v/>
      </c>
      <c r="D100" s="10">
        <f>IF($B100="","",T(IFERROR(INDEX(Kulturen!$E$2:$E$81,MATCH($B100,Kulturen!$B$2:$B$81,0)),"")))</f>
        <v/>
      </c>
      <c r="E100" s="16" t="n"/>
      <c r="F100" s="20" t="n"/>
      <c r="G100" s="26">
        <f>IF(OR($B100="",$F100=""),"",MOD($F100+N(IFERROR(INDEX(Kulturen!$F$2:$F$81,MATCH($B100,Kulturen!$B$2:$B$81,0)),""))-1,52)+1)</f>
        <v/>
      </c>
      <c r="H100" s="26">
        <f>IF(OR($B100="",$G100=""),"",MOD($G100+N(IFERROR(INDEX(Kulturen!$G$2:$G$81,MATCH($B100,Kulturen!$B$2:$B$81,0)),""))-1,52)+1)</f>
        <v/>
      </c>
      <c r="I100" s="26">
        <f>IF(OR($B100="",$H100=""),"",MOD($H100+N(IFERROR(INDEX(Kulturen!$H$2:$H$81,MATCH($B100,Kulturen!$B$2:$B$81,0)),""))-1,52)+1)</f>
        <v/>
      </c>
      <c r="J100" s="15">
        <f>IF($E100="","",IFERROR(INDEX(Beete!$C$2:$C$121,MATCH($E100,Beete!$B$2:$B$121,0)),""))</f>
        <v/>
      </c>
      <c r="K100" s="15">
        <f>IF($E100="","",IF(IFERROR(INDEX(Beete!$D$2:$D$121,MATCH($E100,Beete!$B$2:$B$121,0)),"")="",1.2,IFERROR(INDEX(Beete!$D$2:$D$121,MATCH($E100,Beete!$B$2:$B$121,0)),"")))</f>
        <v/>
      </c>
      <c r="L100" s="26">
        <f>IF($B100="","",IF(N(IFERROR(INDEX(Kulturen!$I$2:$I$81,MATCH($B100,Kulturen!$B$2:$B$81,0)),""))&gt;0,IFERROR(INDEX(Kulturen!$I$2:$I$81,MATCH($B100,Kulturen!$B$2:$B$81,0)),""),IF(N(IFERROR(INDEX(Kulturen!$J$2:$J$81,MATCH($B100,Kulturen!$B$2:$B$81,0)),""))&gt;0,MAX(1,ROUNDDOWN($K100*100/IFERROR(INDEX(Kulturen!$J$2:$J$81,MATCH($B100,Kulturen!$B$2:$B$81,0)),""),0)),"")))</f>
        <v/>
      </c>
      <c r="M100" s="26">
        <f>IF(OR($J100="",N(IFERROR(INDEX(Kulturen!$K$2:$K$81,MATCH($B100,Kulturen!$B$2:$B$81,0)),""))=0),"",MAX(1,ROUNDDOWN($J100*100/IFERROR(INDEX(Kulturen!$K$2:$K$81,MATCH($B100,Kulturen!$B$2:$B$81,0)),""),0)))</f>
        <v/>
      </c>
      <c r="N100" s="26">
        <f>IF(OR($L100="",$M100=""),"",$L100*$M100)</f>
        <v/>
      </c>
      <c r="O100" s="15">
        <f>IF(OR($N100="",N($J100)*N($K100)=0),"",ROUND($N100/(N($J100)*N($K100)),2))</f>
        <v/>
      </c>
      <c r="P100" s="27">
        <f>IF(OR($B100="",N(IFERROR(INDEX(Kulturen!$L$2:$L$81,MATCH($B100,Kulturen!$B$2:$B$81,0)),""))=0),"",IFERROR(INDEX(Kulturen!$L$2:$L$81,MATCH($B100,Kulturen!$B$2:$B$81,0)),""))</f>
        <v/>
      </c>
      <c r="Q100" s="28">
        <f>IF(OR($N100="",$P100=""),"",ROUND($N100*$P100,1))</f>
        <v/>
      </c>
      <c r="R100" s="10">
        <f>IF($B100="","",T(IFERROR(INDEX(Kulturen!$M$2:$M$81,MATCH($B100,Kulturen!$B$2:$B$81,0)),"")))</f>
        <v/>
      </c>
      <c r="S100" s="30" t="n"/>
      <c r="T100" s="17" t="n"/>
      <c r="U100" s="16" t="n"/>
      <c r="V100" s="16" t="n"/>
    </row>
    <row r="101">
      <c r="A101" s="10">
        <f>IF($B101="","",COUNTIF($B$2:$B101,$B101))</f>
        <v/>
      </c>
      <c r="B101" s="16" t="n"/>
      <c r="C101" s="10">
        <f>IF($B101="","",T(IFERROR(INDEX(Kulturen!$D$2:$D$81,MATCH($B101,Kulturen!$B$2:$B$81,0)),"")))</f>
        <v/>
      </c>
      <c r="D101" s="10">
        <f>IF($B101="","",T(IFERROR(INDEX(Kulturen!$E$2:$E$81,MATCH($B101,Kulturen!$B$2:$B$81,0)),"")))</f>
        <v/>
      </c>
      <c r="E101" s="16" t="n"/>
      <c r="F101" s="20" t="n"/>
      <c r="G101" s="26">
        <f>IF(OR($B101="",$F101=""),"",MOD($F101+N(IFERROR(INDEX(Kulturen!$F$2:$F$81,MATCH($B101,Kulturen!$B$2:$B$81,0)),""))-1,52)+1)</f>
        <v/>
      </c>
      <c r="H101" s="26">
        <f>IF(OR($B101="",$G101=""),"",MOD($G101+N(IFERROR(INDEX(Kulturen!$G$2:$G$81,MATCH($B101,Kulturen!$B$2:$B$81,0)),""))-1,52)+1)</f>
        <v/>
      </c>
      <c r="I101" s="26">
        <f>IF(OR($B101="",$H101=""),"",MOD($H101+N(IFERROR(INDEX(Kulturen!$H$2:$H$81,MATCH($B101,Kulturen!$B$2:$B$81,0)),""))-1,52)+1)</f>
        <v/>
      </c>
      <c r="J101" s="15">
        <f>IF($E101="","",IFERROR(INDEX(Beete!$C$2:$C$121,MATCH($E101,Beete!$B$2:$B$121,0)),""))</f>
        <v/>
      </c>
      <c r="K101" s="15">
        <f>IF($E101="","",IF(IFERROR(INDEX(Beete!$D$2:$D$121,MATCH($E101,Beete!$B$2:$B$121,0)),"")="",1.2,IFERROR(INDEX(Beete!$D$2:$D$121,MATCH($E101,Beete!$B$2:$B$121,0)),"")))</f>
        <v/>
      </c>
      <c r="L101" s="26">
        <f>IF($B101="","",IF(N(IFERROR(INDEX(Kulturen!$I$2:$I$81,MATCH($B101,Kulturen!$B$2:$B$81,0)),""))&gt;0,IFERROR(INDEX(Kulturen!$I$2:$I$81,MATCH($B101,Kulturen!$B$2:$B$81,0)),""),IF(N(IFERROR(INDEX(Kulturen!$J$2:$J$81,MATCH($B101,Kulturen!$B$2:$B$81,0)),""))&gt;0,MAX(1,ROUNDDOWN($K101*100/IFERROR(INDEX(Kulturen!$J$2:$J$81,MATCH($B101,Kulturen!$B$2:$B$81,0)),""),0)),"")))</f>
        <v/>
      </c>
      <c r="M101" s="26">
        <f>IF(OR($J101="",N(IFERROR(INDEX(Kulturen!$K$2:$K$81,MATCH($B101,Kulturen!$B$2:$B$81,0)),""))=0),"",MAX(1,ROUNDDOWN($J101*100/IFERROR(INDEX(Kulturen!$K$2:$K$81,MATCH($B101,Kulturen!$B$2:$B$81,0)),""),0)))</f>
        <v/>
      </c>
      <c r="N101" s="26">
        <f>IF(OR($L101="",$M101=""),"",$L101*$M101)</f>
        <v/>
      </c>
      <c r="O101" s="15">
        <f>IF(OR($N101="",N($J101)*N($K101)=0),"",ROUND($N101/(N($J101)*N($K101)),2))</f>
        <v/>
      </c>
      <c r="P101" s="27">
        <f>IF(OR($B101="",N(IFERROR(INDEX(Kulturen!$L$2:$L$81,MATCH($B101,Kulturen!$B$2:$B$81,0)),""))=0),"",IFERROR(INDEX(Kulturen!$L$2:$L$81,MATCH($B101,Kulturen!$B$2:$B$81,0)),""))</f>
        <v/>
      </c>
      <c r="Q101" s="28">
        <f>IF(OR($N101="",$P101=""),"",ROUND($N101*$P101,1))</f>
        <v/>
      </c>
      <c r="R101" s="10">
        <f>IF($B101="","",T(IFERROR(INDEX(Kulturen!$M$2:$M$81,MATCH($B101,Kulturen!$B$2:$B$81,0)),"")))</f>
        <v/>
      </c>
      <c r="S101" s="30" t="n"/>
      <c r="T101" s="17" t="n"/>
      <c r="U101" s="16" t="n"/>
      <c r="V101" s="16" t="n"/>
    </row>
    <row r="102">
      <c r="A102" s="10">
        <f>IF($B102="","",COUNTIF($B$2:$B102,$B102))</f>
        <v/>
      </c>
      <c r="B102" s="16" t="n"/>
      <c r="C102" s="10">
        <f>IF($B102="","",T(IFERROR(INDEX(Kulturen!$D$2:$D$81,MATCH($B102,Kulturen!$B$2:$B$81,0)),"")))</f>
        <v/>
      </c>
      <c r="D102" s="10">
        <f>IF($B102="","",T(IFERROR(INDEX(Kulturen!$E$2:$E$81,MATCH($B102,Kulturen!$B$2:$B$81,0)),"")))</f>
        <v/>
      </c>
      <c r="E102" s="16" t="n"/>
      <c r="F102" s="20" t="n"/>
      <c r="G102" s="26">
        <f>IF(OR($B102="",$F102=""),"",MOD($F102+N(IFERROR(INDEX(Kulturen!$F$2:$F$81,MATCH($B102,Kulturen!$B$2:$B$81,0)),""))-1,52)+1)</f>
        <v/>
      </c>
      <c r="H102" s="26">
        <f>IF(OR($B102="",$G102=""),"",MOD($G102+N(IFERROR(INDEX(Kulturen!$G$2:$G$81,MATCH($B102,Kulturen!$B$2:$B$81,0)),""))-1,52)+1)</f>
        <v/>
      </c>
      <c r="I102" s="26">
        <f>IF(OR($B102="",$H102=""),"",MOD($H102+N(IFERROR(INDEX(Kulturen!$H$2:$H$81,MATCH($B102,Kulturen!$B$2:$B$81,0)),""))-1,52)+1)</f>
        <v/>
      </c>
      <c r="J102" s="15">
        <f>IF($E102="","",IFERROR(INDEX(Beete!$C$2:$C$121,MATCH($E102,Beete!$B$2:$B$121,0)),""))</f>
        <v/>
      </c>
      <c r="K102" s="15">
        <f>IF($E102="","",IF(IFERROR(INDEX(Beete!$D$2:$D$121,MATCH($E102,Beete!$B$2:$B$121,0)),"")="",1.2,IFERROR(INDEX(Beete!$D$2:$D$121,MATCH($E102,Beete!$B$2:$B$121,0)),"")))</f>
        <v/>
      </c>
      <c r="L102" s="26">
        <f>IF($B102="","",IF(N(IFERROR(INDEX(Kulturen!$I$2:$I$81,MATCH($B102,Kulturen!$B$2:$B$81,0)),""))&gt;0,IFERROR(INDEX(Kulturen!$I$2:$I$81,MATCH($B102,Kulturen!$B$2:$B$81,0)),""),IF(N(IFERROR(INDEX(Kulturen!$J$2:$J$81,MATCH($B102,Kulturen!$B$2:$B$81,0)),""))&gt;0,MAX(1,ROUNDDOWN($K102*100/IFERROR(INDEX(Kulturen!$J$2:$J$81,MATCH($B102,Kulturen!$B$2:$B$81,0)),""),0)),"")))</f>
        <v/>
      </c>
      <c r="M102" s="26">
        <f>IF(OR($J102="",N(IFERROR(INDEX(Kulturen!$K$2:$K$81,MATCH($B102,Kulturen!$B$2:$B$81,0)),""))=0),"",MAX(1,ROUNDDOWN($J102*100/IFERROR(INDEX(Kulturen!$K$2:$K$81,MATCH($B102,Kulturen!$B$2:$B$81,0)),""),0)))</f>
        <v/>
      </c>
      <c r="N102" s="26">
        <f>IF(OR($L102="",$M102=""),"",$L102*$M102)</f>
        <v/>
      </c>
      <c r="O102" s="15">
        <f>IF(OR($N102="",N($J102)*N($K102)=0),"",ROUND($N102/(N($J102)*N($K102)),2))</f>
        <v/>
      </c>
      <c r="P102" s="27">
        <f>IF(OR($B102="",N(IFERROR(INDEX(Kulturen!$L$2:$L$81,MATCH($B102,Kulturen!$B$2:$B$81,0)),""))=0),"",IFERROR(INDEX(Kulturen!$L$2:$L$81,MATCH($B102,Kulturen!$B$2:$B$81,0)),""))</f>
        <v/>
      </c>
      <c r="Q102" s="28">
        <f>IF(OR($N102="",$P102=""),"",ROUND($N102*$P102,1))</f>
        <v/>
      </c>
      <c r="R102" s="10">
        <f>IF($B102="","",T(IFERROR(INDEX(Kulturen!$M$2:$M$81,MATCH($B102,Kulturen!$B$2:$B$81,0)),"")))</f>
        <v/>
      </c>
      <c r="S102" s="30" t="n"/>
      <c r="T102" s="17" t="n"/>
      <c r="U102" s="16" t="n"/>
      <c r="V102" s="16" t="n"/>
    </row>
    <row r="103">
      <c r="A103" s="10">
        <f>IF($B103="","",COUNTIF($B$2:$B103,$B103))</f>
        <v/>
      </c>
      <c r="B103" s="16" t="n"/>
      <c r="C103" s="10">
        <f>IF($B103="","",T(IFERROR(INDEX(Kulturen!$D$2:$D$81,MATCH($B103,Kulturen!$B$2:$B$81,0)),"")))</f>
        <v/>
      </c>
      <c r="D103" s="10">
        <f>IF($B103="","",T(IFERROR(INDEX(Kulturen!$E$2:$E$81,MATCH($B103,Kulturen!$B$2:$B$81,0)),"")))</f>
        <v/>
      </c>
      <c r="E103" s="16" t="n"/>
      <c r="F103" s="20" t="n"/>
      <c r="G103" s="26">
        <f>IF(OR($B103="",$F103=""),"",MOD($F103+N(IFERROR(INDEX(Kulturen!$F$2:$F$81,MATCH($B103,Kulturen!$B$2:$B$81,0)),""))-1,52)+1)</f>
        <v/>
      </c>
      <c r="H103" s="26">
        <f>IF(OR($B103="",$G103=""),"",MOD($G103+N(IFERROR(INDEX(Kulturen!$G$2:$G$81,MATCH($B103,Kulturen!$B$2:$B$81,0)),""))-1,52)+1)</f>
        <v/>
      </c>
      <c r="I103" s="26">
        <f>IF(OR($B103="",$H103=""),"",MOD($H103+N(IFERROR(INDEX(Kulturen!$H$2:$H$81,MATCH($B103,Kulturen!$B$2:$B$81,0)),""))-1,52)+1)</f>
        <v/>
      </c>
      <c r="J103" s="15">
        <f>IF($E103="","",IFERROR(INDEX(Beete!$C$2:$C$121,MATCH($E103,Beete!$B$2:$B$121,0)),""))</f>
        <v/>
      </c>
      <c r="K103" s="15">
        <f>IF($E103="","",IF(IFERROR(INDEX(Beete!$D$2:$D$121,MATCH($E103,Beete!$B$2:$B$121,0)),"")="",1.2,IFERROR(INDEX(Beete!$D$2:$D$121,MATCH($E103,Beete!$B$2:$B$121,0)),"")))</f>
        <v/>
      </c>
      <c r="L103" s="26">
        <f>IF($B103="","",IF(N(IFERROR(INDEX(Kulturen!$I$2:$I$81,MATCH($B103,Kulturen!$B$2:$B$81,0)),""))&gt;0,IFERROR(INDEX(Kulturen!$I$2:$I$81,MATCH($B103,Kulturen!$B$2:$B$81,0)),""),IF(N(IFERROR(INDEX(Kulturen!$J$2:$J$81,MATCH($B103,Kulturen!$B$2:$B$81,0)),""))&gt;0,MAX(1,ROUNDDOWN($K103*100/IFERROR(INDEX(Kulturen!$J$2:$J$81,MATCH($B103,Kulturen!$B$2:$B$81,0)),""),0)),"")))</f>
        <v/>
      </c>
      <c r="M103" s="26">
        <f>IF(OR($J103="",N(IFERROR(INDEX(Kulturen!$K$2:$K$81,MATCH($B103,Kulturen!$B$2:$B$81,0)),""))=0),"",MAX(1,ROUNDDOWN($J103*100/IFERROR(INDEX(Kulturen!$K$2:$K$81,MATCH($B103,Kulturen!$B$2:$B$81,0)),""),0)))</f>
        <v/>
      </c>
      <c r="N103" s="26">
        <f>IF(OR($L103="",$M103=""),"",$L103*$M103)</f>
        <v/>
      </c>
      <c r="O103" s="15">
        <f>IF(OR($N103="",N($J103)*N($K103)=0),"",ROUND($N103/(N($J103)*N($K103)),2))</f>
        <v/>
      </c>
      <c r="P103" s="27">
        <f>IF(OR($B103="",N(IFERROR(INDEX(Kulturen!$L$2:$L$81,MATCH($B103,Kulturen!$B$2:$B$81,0)),""))=0),"",IFERROR(INDEX(Kulturen!$L$2:$L$81,MATCH($B103,Kulturen!$B$2:$B$81,0)),""))</f>
        <v/>
      </c>
      <c r="Q103" s="28">
        <f>IF(OR($N103="",$P103=""),"",ROUND($N103*$P103,1))</f>
        <v/>
      </c>
      <c r="R103" s="10">
        <f>IF($B103="","",T(IFERROR(INDEX(Kulturen!$M$2:$M$81,MATCH($B103,Kulturen!$B$2:$B$81,0)),"")))</f>
        <v/>
      </c>
      <c r="S103" s="30" t="n"/>
      <c r="T103" s="17" t="n"/>
      <c r="U103" s="16" t="n"/>
      <c r="V103" s="16" t="n"/>
    </row>
    <row r="104">
      <c r="A104" s="10">
        <f>IF($B104="","",COUNTIF($B$2:$B104,$B104))</f>
        <v/>
      </c>
      <c r="B104" s="16" t="n"/>
      <c r="C104" s="10">
        <f>IF($B104="","",T(IFERROR(INDEX(Kulturen!$D$2:$D$81,MATCH($B104,Kulturen!$B$2:$B$81,0)),"")))</f>
        <v/>
      </c>
      <c r="D104" s="10">
        <f>IF($B104="","",T(IFERROR(INDEX(Kulturen!$E$2:$E$81,MATCH($B104,Kulturen!$B$2:$B$81,0)),"")))</f>
        <v/>
      </c>
      <c r="E104" s="16" t="n"/>
      <c r="F104" s="20" t="n"/>
      <c r="G104" s="26">
        <f>IF(OR($B104="",$F104=""),"",MOD($F104+N(IFERROR(INDEX(Kulturen!$F$2:$F$81,MATCH($B104,Kulturen!$B$2:$B$81,0)),""))-1,52)+1)</f>
        <v/>
      </c>
      <c r="H104" s="26">
        <f>IF(OR($B104="",$G104=""),"",MOD($G104+N(IFERROR(INDEX(Kulturen!$G$2:$G$81,MATCH($B104,Kulturen!$B$2:$B$81,0)),""))-1,52)+1)</f>
        <v/>
      </c>
      <c r="I104" s="26">
        <f>IF(OR($B104="",$H104=""),"",MOD($H104+N(IFERROR(INDEX(Kulturen!$H$2:$H$81,MATCH($B104,Kulturen!$B$2:$B$81,0)),""))-1,52)+1)</f>
        <v/>
      </c>
      <c r="J104" s="15">
        <f>IF($E104="","",IFERROR(INDEX(Beete!$C$2:$C$121,MATCH($E104,Beete!$B$2:$B$121,0)),""))</f>
        <v/>
      </c>
      <c r="K104" s="15">
        <f>IF($E104="","",IF(IFERROR(INDEX(Beete!$D$2:$D$121,MATCH($E104,Beete!$B$2:$B$121,0)),"")="",1.2,IFERROR(INDEX(Beete!$D$2:$D$121,MATCH($E104,Beete!$B$2:$B$121,0)),"")))</f>
        <v/>
      </c>
      <c r="L104" s="26">
        <f>IF($B104="","",IF(N(IFERROR(INDEX(Kulturen!$I$2:$I$81,MATCH($B104,Kulturen!$B$2:$B$81,0)),""))&gt;0,IFERROR(INDEX(Kulturen!$I$2:$I$81,MATCH($B104,Kulturen!$B$2:$B$81,0)),""),IF(N(IFERROR(INDEX(Kulturen!$J$2:$J$81,MATCH($B104,Kulturen!$B$2:$B$81,0)),""))&gt;0,MAX(1,ROUNDDOWN($K104*100/IFERROR(INDEX(Kulturen!$J$2:$J$81,MATCH($B104,Kulturen!$B$2:$B$81,0)),""),0)),"")))</f>
        <v/>
      </c>
      <c r="M104" s="26">
        <f>IF(OR($J104="",N(IFERROR(INDEX(Kulturen!$K$2:$K$81,MATCH($B104,Kulturen!$B$2:$B$81,0)),""))=0),"",MAX(1,ROUNDDOWN($J104*100/IFERROR(INDEX(Kulturen!$K$2:$K$81,MATCH($B104,Kulturen!$B$2:$B$81,0)),""),0)))</f>
        <v/>
      </c>
      <c r="N104" s="26">
        <f>IF(OR($L104="",$M104=""),"",$L104*$M104)</f>
        <v/>
      </c>
      <c r="O104" s="15">
        <f>IF(OR($N104="",N($J104)*N($K104)=0),"",ROUND($N104/(N($J104)*N($K104)),2))</f>
        <v/>
      </c>
      <c r="P104" s="27">
        <f>IF(OR($B104="",N(IFERROR(INDEX(Kulturen!$L$2:$L$81,MATCH($B104,Kulturen!$B$2:$B$81,0)),""))=0),"",IFERROR(INDEX(Kulturen!$L$2:$L$81,MATCH($B104,Kulturen!$B$2:$B$81,0)),""))</f>
        <v/>
      </c>
      <c r="Q104" s="28">
        <f>IF(OR($N104="",$P104=""),"",ROUND($N104*$P104,1))</f>
        <v/>
      </c>
      <c r="R104" s="10">
        <f>IF($B104="","",T(IFERROR(INDEX(Kulturen!$M$2:$M$81,MATCH($B104,Kulturen!$B$2:$B$81,0)),"")))</f>
        <v/>
      </c>
      <c r="S104" s="30" t="n"/>
      <c r="T104" s="17" t="n"/>
      <c r="U104" s="16" t="n"/>
      <c r="V104" s="16" t="n"/>
    </row>
    <row r="105">
      <c r="A105" s="10">
        <f>IF($B105="","",COUNTIF($B$2:$B105,$B105))</f>
        <v/>
      </c>
      <c r="B105" s="16" t="n"/>
      <c r="C105" s="10">
        <f>IF($B105="","",T(IFERROR(INDEX(Kulturen!$D$2:$D$81,MATCH($B105,Kulturen!$B$2:$B$81,0)),"")))</f>
        <v/>
      </c>
      <c r="D105" s="10">
        <f>IF($B105="","",T(IFERROR(INDEX(Kulturen!$E$2:$E$81,MATCH($B105,Kulturen!$B$2:$B$81,0)),"")))</f>
        <v/>
      </c>
      <c r="E105" s="16" t="n"/>
      <c r="F105" s="20" t="n"/>
      <c r="G105" s="26">
        <f>IF(OR($B105="",$F105=""),"",MOD($F105+N(IFERROR(INDEX(Kulturen!$F$2:$F$81,MATCH($B105,Kulturen!$B$2:$B$81,0)),""))-1,52)+1)</f>
        <v/>
      </c>
      <c r="H105" s="26">
        <f>IF(OR($B105="",$G105=""),"",MOD($G105+N(IFERROR(INDEX(Kulturen!$G$2:$G$81,MATCH($B105,Kulturen!$B$2:$B$81,0)),""))-1,52)+1)</f>
        <v/>
      </c>
      <c r="I105" s="26">
        <f>IF(OR($B105="",$H105=""),"",MOD($H105+N(IFERROR(INDEX(Kulturen!$H$2:$H$81,MATCH($B105,Kulturen!$B$2:$B$81,0)),""))-1,52)+1)</f>
        <v/>
      </c>
      <c r="J105" s="15">
        <f>IF($E105="","",IFERROR(INDEX(Beete!$C$2:$C$121,MATCH($E105,Beete!$B$2:$B$121,0)),""))</f>
        <v/>
      </c>
      <c r="K105" s="15">
        <f>IF($E105="","",IF(IFERROR(INDEX(Beete!$D$2:$D$121,MATCH($E105,Beete!$B$2:$B$121,0)),"")="",1.2,IFERROR(INDEX(Beete!$D$2:$D$121,MATCH($E105,Beete!$B$2:$B$121,0)),"")))</f>
        <v/>
      </c>
      <c r="L105" s="26">
        <f>IF($B105="","",IF(N(IFERROR(INDEX(Kulturen!$I$2:$I$81,MATCH($B105,Kulturen!$B$2:$B$81,0)),""))&gt;0,IFERROR(INDEX(Kulturen!$I$2:$I$81,MATCH($B105,Kulturen!$B$2:$B$81,0)),""),IF(N(IFERROR(INDEX(Kulturen!$J$2:$J$81,MATCH($B105,Kulturen!$B$2:$B$81,0)),""))&gt;0,MAX(1,ROUNDDOWN($K105*100/IFERROR(INDEX(Kulturen!$J$2:$J$81,MATCH($B105,Kulturen!$B$2:$B$81,0)),""),0)),"")))</f>
        <v/>
      </c>
      <c r="M105" s="26">
        <f>IF(OR($J105="",N(IFERROR(INDEX(Kulturen!$K$2:$K$81,MATCH($B105,Kulturen!$B$2:$B$81,0)),""))=0),"",MAX(1,ROUNDDOWN($J105*100/IFERROR(INDEX(Kulturen!$K$2:$K$81,MATCH($B105,Kulturen!$B$2:$B$81,0)),""),0)))</f>
        <v/>
      </c>
      <c r="N105" s="26">
        <f>IF(OR($L105="",$M105=""),"",$L105*$M105)</f>
        <v/>
      </c>
      <c r="O105" s="15">
        <f>IF(OR($N105="",N($J105)*N($K105)=0),"",ROUND($N105/(N($J105)*N($K105)),2))</f>
        <v/>
      </c>
      <c r="P105" s="27">
        <f>IF(OR($B105="",N(IFERROR(INDEX(Kulturen!$L$2:$L$81,MATCH($B105,Kulturen!$B$2:$B$81,0)),""))=0),"",IFERROR(INDEX(Kulturen!$L$2:$L$81,MATCH($B105,Kulturen!$B$2:$B$81,0)),""))</f>
        <v/>
      </c>
      <c r="Q105" s="28">
        <f>IF(OR($N105="",$P105=""),"",ROUND($N105*$P105,1))</f>
        <v/>
      </c>
      <c r="R105" s="10">
        <f>IF($B105="","",T(IFERROR(INDEX(Kulturen!$M$2:$M$81,MATCH($B105,Kulturen!$B$2:$B$81,0)),"")))</f>
        <v/>
      </c>
      <c r="S105" s="30" t="n"/>
      <c r="T105" s="17" t="n"/>
      <c r="U105" s="16" t="n"/>
      <c r="V105" s="16" t="n"/>
    </row>
    <row r="106">
      <c r="A106" s="10">
        <f>IF($B106="","",COUNTIF($B$2:$B106,$B106))</f>
        <v/>
      </c>
      <c r="B106" s="16" t="n"/>
      <c r="C106" s="10">
        <f>IF($B106="","",T(IFERROR(INDEX(Kulturen!$D$2:$D$81,MATCH($B106,Kulturen!$B$2:$B$81,0)),"")))</f>
        <v/>
      </c>
      <c r="D106" s="10">
        <f>IF($B106="","",T(IFERROR(INDEX(Kulturen!$E$2:$E$81,MATCH($B106,Kulturen!$B$2:$B$81,0)),"")))</f>
        <v/>
      </c>
      <c r="E106" s="16" t="n"/>
      <c r="F106" s="20" t="n"/>
      <c r="G106" s="26">
        <f>IF(OR($B106="",$F106=""),"",MOD($F106+N(IFERROR(INDEX(Kulturen!$F$2:$F$81,MATCH($B106,Kulturen!$B$2:$B$81,0)),""))-1,52)+1)</f>
        <v/>
      </c>
      <c r="H106" s="26">
        <f>IF(OR($B106="",$G106=""),"",MOD($G106+N(IFERROR(INDEX(Kulturen!$G$2:$G$81,MATCH($B106,Kulturen!$B$2:$B$81,0)),""))-1,52)+1)</f>
        <v/>
      </c>
      <c r="I106" s="26">
        <f>IF(OR($B106="",$H106=""),"",MOD($H106+N(IFERROR(INDEX(Kulturen!$H$2:$H$81,MATCH($B106,Kulturen!$B$2:$B$81,0)),""))-1,52)+1)</f>
        <v/>
      </c>
      <c r="J106" s="15">
        <f>IF($E106="","",IFERROR(INDEX(Beete!$C$2:$C$121,MATCH($E106,Beete!$B$2:$B$121,0)),""))</f>
        <v/>
      </c>
      <c r="K106" s="15">
        <f>IF($E106="","",IF(IFERROR(INDEX(Beete!$D$2:$D$121,MATCH($E106,Beete!$B$2:$B$121,0)),"")="",1.2,IFERROR(INDEX(Beete!$D$2:$D$121,MATCH($E106,Beete!$B$2:$B$121,0)),"")))</f>
        <v/>
      </c>
      <c r="L106" s="26">
        <f>IF($B106="","",IF(N(IFERROR(INDEX(Kulturen!$I$2:$I$81,MATCH($B106,Kulturen!$B$2:$B$81,0)),""))&gt;0,IFERROR(INDEX(Kulturen!$I$2:$I$81,MATCH($B106,Kulturen!$B$2:$B$81,0)),""),IF(N(IFERROR(INDEX(Kulturen!$J$2:$J$81,MATCH($B106,Kulturen!$B$2:$B$81,0)),""))&gt;0,MAX(1,ROUNDDOWN($K106*100/IFERROR(INDEX(Kulturen!$J$2:$J$81,MATCH($B106,Kulturen!$B$2:$B$81,0)),""),0)),"")))</f>
        <v/>
      </c>
      <c r="M106" s="26">
        <f>IF(OR($J106="",N(IFERROR(INDEX(Kulturen!$K$2:$K$81,MATCH($B106,Kulturen!$B$2:$B$81,0)),""))=0),"",MAX(1,ROUNDDOWN($J106*100/IFERROR(INDEX(Kulturen!$K$2:$K$81,MATCH($B106,Kulturen!$B$2:$B$81,0)),""),0)))</f>
        <v/>
      </c>
      <c r="N106" s="26">
        <f>IF(OR($L106="",$M106=""),"",$L106*$M106)</f>
        <v/>
      </c>
      <c r="O106" s="15">
        <f>IF(OR($N106="",N($J106)*N($K106)=0),"",ROUND($N106/(N($J106)*N($K106)),2))</f>
        <v/>
      </c>
      <c r="P106" s="27">
        <f>IF(OR($B106="",N(IFERROR(INDEX(Kulturen!$L$2:$L$81,MATCH($B106,Kulturen!$B$2:$B$81,0)),""))=0),"",IFERROR(INDEX(Kulturen!$L$2:$L$81,MATCH($B106,Kulturen!$B$2:$B$81,0)),""))</f>
        <v/>
      </c>
      <c r="Q106" s="28">
        <f>IF(OR($N106="",$P106=""),"",ROUND($N106*$P106,1))</f>
        <v/>
      </c>
      <c r="R106" s="10">
        <f>IF($B106="","",T(IFERROR(INDEX(Kulturen!$M$2:$M$81,MATCH($B106,Kulturen!$B$2:$B$81,0)),"")))</f>
        <v/>
      </c>
      <c r="S106" s="30" t="n"/>
      <c r="T106" s="17" t="n"/>
      <c r="U106" s="16" t="n"/>
      <c r="V106" s="16" t="n"/>
    </row>
    <row r="107">
      <c r="A107" s="10">
        <f>IF($B107="","",COUNTIF($B$2:$B107,$B107))</f>
        <v/>
      </c>
      <c r="B107" s="16" t="n"/>
      <c r="C107" s="10">
        <f>IF($B107="","",T(IFERROR(INDEX(Kulturen!$D$2:$D$81,MATCH($B107,Kulturen!$B$2:$B$81,0)),"")))</f>
        <v/>
      </c>
      <c r="D107" s="10">
        <f>IF($B107="","",T(IFERROR(INDEX(Kulturen!$E$2:$E$81,MATCH($B107,Kulturen!$B$2:$B$81,0)),"")))</f>
        <v/>
      </c>
      <c r="E107" s="16" t="n"/>
      <c r="F107" s="20" t="n"/>
      <c r="G107" s="26">
        <f>IF(OR($B107="",$F107=""),"",MOD($F107+N(IFERROR(INDEX(Kulturen!$F$2:$F$81,MATCH($B107,Kulturen!$B$2:$B$81,0)),""))-1,52)+1)</f>
        <v/>
      </c>
      <c r="H107" s="26">
        <f>IF(OR($B107="",$G107=""),"",MOD($G107+N(IFERROR(INDEX(Kulturen!$G$2:$G$81,MATCH($B107,Kulturen!$B$2:$B$81,0)),""))-1,52)+1)</f>
        <v/>
      </c>
      <c r="I107" s="26">
        <f>IF(OR($B107="",$H107=""),"",MOD($H107+N(IFERROR(INDEX(Kulturen!$H$2:$H$81,MATCH($B107,Kulturen!$B$2:$B$81,0)),""))-1,52)+1)</f>
        <v/>
      </c>
      <c r="J107" s="15">
        <f>IF($E107="","",IFERROR(INDEX(Beete!$C$2:$C$121,MATCH($E107,Beete!$B$2:$B$121,0)),""))</f>
        <v/>
      </c>
      <c r="K107" s="15">
        <f>IF($E107="","",IF(IFERROR(INDEX(Beete!$D$2:$D$121,MATCH($E107,Beete!$B$2:$B$121,0)),"")="",1.2,IFERROR(INDEX(Beete!$D$2:$D$121,MATCH($E107,Beete!$B$2:$B$121,0)),"")))</f>
        <v/>
      </c>
      <c r="L107" s="26">
        <f>IF($B107="","",IF(N(IFERROR(INDEX(Kulturen!$I$2:$I$81,MATCH($B107,Kulturen!$B$2:$B$81,0)),""))&gt;0,IFERROR(INDEX(Kulturen!$I$2:$I$81,MATCH($B107,Kulturen!$B$2:$B$81,0)),""),IF(N(IFERROR(INDEX(Kulturen!$J$2:$J$81,MATCH($B107,Kulturen!$B$2:$B$81,0)),""))&gt;0,MAX(1,ROUNDDOWN($K107*100/IFERROR(INDEX(Kulturen!$J$2:$J$81,MATCH($B107,Kulturen!$B$2:$B$81,0)),""),0)),"")))</f>
        <v/>
      </c>
      <c r="M107" s="26">
        <f>IF(OR($J107="",N(IFERROR(INDEX(Kulturen!$K$2:$K$81,MATCH($B107,Kulturen!$B$2:$B$81,0)),""))=0),"",MAX(1,ROUNDDOWN($J107*100/IFERROR(INDEX(Kulturen!$K$2:$K$81,MATCH($B107,Kulturen!$B$2:$B$81,0)),""),0)))</f>
        <v/>
      </c>
      <c r="N107" s="26">
        <f>IF(OR($L107="",$M107=""),"",$L107*$M107)</f>
        <v/>
      </c>
      <c r="O107" s="15">
        <f>IF(OR($N107="",N($J107)*N($K107)=0),"",ROUND($N107/(N($J107)*N($K107)),2))</f>
        <v/>
      </c>
      <c r="P107" s="27">
        <f>IF(OR($B107="",N(IFERROR(INDEX(Kulturen!$L$2:$L$81,MATCH($B107,Kulturen!$B$2:$B$81,0)),""))=0),"",IFERROR(INDEX(Kulturen!$L$2:$L$81,MATCH($B107,Kulturen!$B$2:$B$81,0)),""))</f>
        <v/>
      </c>
      <c r="Q107" s="28">
        <f>IF(OR($N107="",$P107=""),"",ROUND($N107*$P107,1))</f>
        <v/>
      </c>
      <c r="R107" s="10">
        <f>IF($B107="","",T(IFERROR(INDEX(Kulturen!$M$2:$M$81,MATCH($B107,Kulturen!$B$2:$B$81,0)),"")))</f>
        <v/>
      </c>
      <c r="S107" s="30" t="n"/>
      <c r="T107" s="17" t="n"/>
      <c r="U107" s="16" t="n"/>
      <c r="V107" s="16" t="n"/>
    </row>
    <row r="108">
      <c r="A108" s="10">
        <f>IF($B108="","",COUNTIF($B$2:$B108,$B108))</f>
        <v/>
      </c>
      <c r="B108" s="16" t="n"/>
      <c r="C108" s="10">
        <f>IF($B108="","",T(IFERROR(INDEX(Kulturen!$D$2:$D$81,MATCH($B108,Kulturen!$B$2:$B$81,0)),"")))</f>
        <v/>
      </c>
      <c r="D108" s="10">
        <f>IF($B108="","",T(IFERROR(INDEX(Kulturen!$E$2:$E$81,MATCH($B108,Kulturen!$B$2:$B$81,0)),"")))</f>
        <v/>
      </c>
      <c r="E108" s="16" t="n"/>
      <c r="F108" s="20" t="n"/>
      <c r="G108" s="26">
        <f>IF(OR($B108="",$F108=""),"",MOD($F108+N(IFERROR(INDEX(Kulturen!$F$2:$F$81,MATCH($B108,Kulturen!$B$2:$B$81,0)),""))-1,52)+1)</f>
        <v/>
      </c>
      <c r="H108" s="26">
        <f>IF(OR($B108="",$G108=""),"",MOD($G108+N(IFERROR(INDEX(Kulturen!$G$2:$G$81,MATCH($B108,Kulturen!$B$2:$B$81,0)),""))-1,52)+1)</f>
        <v/>
      </c>
      <c r="I108" s="26">
        <f>IF(OR($B108="",$H108=""),"",MOD($H108+N(IFERROR(INDEX(Kulturen!$H$2:$H$81,MATCH($B108,Kulturen!$B$2:$B$81,0)),""))-1,52)+1)</f>
        <v/>
      </c>
      <c r="J108" s="15">
        <f>IF($E108="","",IFERROR(INDEX(Beete!$C$2:$C$121,MATCH($E108,Beete!$B$2:$B$121,0)),""))</f>
        <v/>
      </c>
      <c r="K108" s="15">
        <f>IF($E108="","",IF(IFERROR(INDEX(Beete!$D$2:$D$121,MATCH($E108,Beete!$B$2:$B$121,0)),"")="",1.2,IFERROR(INDEX(Beete!$D$2:$D$121,MATCH($E108,Beete!$B$2:$B$121,0)),"")))</f>
        <v/>
      </c>
      <c r="L108" s="26">
        <f>IF($B108="","",IF(N(IFERROR(INDEX(Kulturen!$I$2:$I$81,MATCH($B108,Kulturen!$B$2:$B$81,0)),""))&gt;0,IFERROR(INDEX(Kulturen!$I$2:$I$81,MATCH($B108,Kulturen!$B$2:$B$81,0)),""),IF(N(IFERROR(INDEX(Kulturen!$J$2:$J$81,MATCH($B108,Kulturen!$B$2:$B$81,0)),""))&gt;0,MAX(1,ROUNDDOWN($K108*100/IFERROR(INDEX(Kulturen!$J$2:$J$81,MATCH($B108,Kulturen!$B$2:$B$81,0)),""),0)),"")))</f>
        <v/>
      </c>
      <c r="M108" s="26">
        <f>IF(OR($J108="",N(IFERROR(INDEX(Kulturen!$K$2:$K$81,MATCH($B108,Kulturen!$B$2:$B$81,0)),""))=0),"",MAX(1,ROUNDDOWN($J108*100/IFERROR(INDEX(Kulturen!$K$2:$K$81,MATCH($B108,Kulturen!$B$2:$B$81,0)),""),0)))</f>
        <v/>
      </c>
      <c r="N108" s="26">
        <f>IF(OR($L108="",$M108=""),"",$L108*$M108)</f>
        <v/>
      </c>
      <c r="O108" s="15">
        <f>IF(OR($N108="",N($J108)*N($K108)=0),"",ROUND($N108/(N($J108)*N($K108)),2))</f>
        <v/>
      </c>
      <c r="P108" s="27">
        <f>IF(OR($B108="",N(IFERROR(INDEX(Kulturen!$L$2:$L$81,MATCH($B108,Kulturen!$B$2:$B$81,0)),""))=0),"",IFERROR(INDEX(Kulturen!$L$2:$L$81,MATCH($B108,Kulturen!$B$2:$B$81,0)),""))</f>
        <v/>
      </c>
      <c r="Q108" s="28">
        <f>IF(OR($N108="",$P108=""),"",ROUND($N108*$P108,1))</f>
        <v/>
      </c>
      <c r="R108" s="10">
        <f>IF($B108="","",T(IFERROR(INDEX(Kulturen!$M$2:$M$81,MATCH($B108,Kulturen!$B$2:$B$81,0)),"")))</f>
        <v/>
      </c>
      <c r="S108" s="30" t="n"/>
      <c r="T108" s="17" t="n"/>
      <c r="U108" s="16" t="n"/>
      <c r="V108" s="16" t="n"/>
    </row>
    <row r="109">
      <c r="A109" s="10">
        <f>IF($B109="","",COUNTIF($B$2:$B109,$B109))</f>
        <v/>
      </c>
      <c r="B109" s="16" t="n"/>
      <c r="C109" s="10">
        <f>IF($B109="","",T(IFERROR(INDEX(Kulturen!$D$2:$D$81,MATCH($B109,Kulturen!$B$2:$B$81,0)),"")))</f>
        <v/>
      </c>
      <c r="D109" s="10">
        <f>IF($B109="","",T(IFERROR(INDEX(Kulturen!$E$2:$E$81,MATCH($B109,Kulturen!$B$2:$B$81,0)),"")))</f>
        <v/>
      </c>
      <c r="E109" s="16" t="n"/>
      <c r="F109" s="20" t="n"/>
      <c r="G109" s="26">
        <f>IF(OR($B109="",$F109=""),"",MOD($F109+N(IFERROR(INDEX(Kulturen!$F$2:$F$81,MATCH($B109,Kulturen!$B$2:$B$81,0)),""))-1,52)+1)</f>
        <v/>
      </c>
      <c r="H109" s="26">
        <f>IF(OR($B109="",$G109=""),"",MOD($G109+N(IFERROR(INDEX(Kulturen!$G$2:$G$81,MATCH($B109,Kulturen!$B$2:$B$81,0)),""))-1,52)+1)</f>
        <v/>
      </c>
      <c r="I109" s="26">
        <f>IF(OR($B109="",$H109=""),"",MOD($H109+N(IFERROR(INDEX(Kulturen!$H$2:$H$81,MATCH($B109,Kulturen!$B$2:$B$81,0)),""))-1,52)+1)</f>
        <v/>
      </c>
      <c r="J109" s="15">
        <f>IF($E109="","",IFERROR(INDEX(Beete!$C$2:$C$121,MATCH($E109,Beete!$B$2:$B$121,0)),""))</f>
        <v/>
      </c>
      <c r="K109" s="15">
        <f>IF($E109="","",IF(IFERROR(INDEX(Beete!$D$2:$D$121,MATCH($E109,Beete!$B$2:$B$121,0)),"")="",1.2,IFERROR(INDEX(Beete!$D$2:$D$121,MATCH($E109,Beete!$B$2:$B$121,0)),"")))</f>
        <v/>
      </c>
      <c r="L109" s="26">
        <f>IF($B109="","",IF(N(IFERROR(INDEX(Kulturen!$I$2:$I$81,MATCH($B109,Kulturen!$B$2:$B$81,0)),""))&gt;0,IFERROR(INDEX(Kulturen!$I$2:$I$81,MATCH($B109,Kulturen!$B$2:$B$81,0)),""),IF(N(IFERROR(INDEX(Kulturen!$J$2:$J$81,MATCH($B109,Kulturen!$B$2:$B$81,0)),""))&gt;0,MAX(1,ROUNDDOWN($K109*100/IFERROR(INDEX(Kulturen!$J$2:$J$81,MATCH($B109,Kulturen!$B$2:$B$81,0)),""),0)),"")))</f>
        <v/>
      </c>
      <c r="M109" s="26">
        <f>IF(OR($J109="",N(IFERROR(INDEX(Kulturen!$K$2:$K$81,MATCH($B109,Kulturen!$B$2:$B$81,0)),""))=0),"",MAX(1,ROUNDDOWN($J109*100/IFERROR(INDEX(Kulturen!$K$2:$K$81,MATCH($B109,Kulturen!$B$2:$B$81,0)),""),0)))</f>
        <v/>
      </c>
      <c r="N109" s="26">
        <f>IF(OR($L109="",$M109=""),"",$L109*$M109)</f>
        <v/>
      </c>
      <c r="O109" s="15">
        <f>IF(OR($N109="",N($J109)*N($K109)=0),"",ROUND($N109/(N($J109)*N($K109)),2))</f>
        <v/>
      </c>
      <c r="P109" s="27">
        <f>IF(OR($B109="",N(IFERROR(INDEX(Kulturen!$L$2:$L$81,MATCH($B109,Kulturen!$B$2:$B$81,0)),""))=0),"",IFERROR(INDEX(Kulturen!$L$2:$L$81,MATCH($B109,Kulturen!$B$2:$B$81,0)),""))</f>
        <v/>
      </c>
      <c r="Q109" s="28">
        <f>IF(OR($N109="",$P109=""),"",ROUND($N109*$P109,1))</f>
        <v/>
      </c>
      <c r="R109" s="10">
        <f>IF($B109="","",T(IFERROR(INDEX(Kulturen!$M$2:$M$81,MATCH($B109,Kulturen!$B$2:$B$81,0)),"")))</f>
        <v/>
      </c>
      <c r="S109" s="30" t="n"/>
      <c r="T109" s="17" t="n"/>
      <c r="U109" s="16" t="n"/>
      <c r="V109" s="16" t="n"/>
    </row>
    <row r="110">
      <c r="A110" s="10">
        <f>IF($B110="","",COUNTIF($B$2:$B110,$B110))</f>
        <v/>
      </c>
      <c r="B110" s="16" t="n"/>
      <c r="C110" s="10">
        <f>IF($B110="","",T(IFERROR(INDEX(Kulturen!$D$2:$D$81,MATCH($B110,Kulturen!$B$2:$B$81,0)),"")))</f>
        <v/>
      </c>
      <c r="D110" s="10">
        <f>IF($B110="","",T(IFERROR(INDEX(Kulturen!$E$2:$E$81,MATCH($B110,Kulturen!$B$2:$B$81,0)),"")))</f>
        <v/>
      </c>
      <c r="E110" s="16" t="n"/>
      <c r="F110" s="20" t="n"/>
      <c r="G110" s="26">
        <f>IF(OR($B110="",$F110=""),"",MOD($F110+N(IFERROR(INDEX(Kulturen!$F$2:$F$81,MATCH($B110,Kulturen!$B$2:$B$81,0)),""))-1,52)+1)</f>
        <v/>
      </c>
      <c r="H110" s="26">
        <f>IF(OR($B110="",$G110=""),"",MOD($G110+N(IFERROR(INDEX(Kulturen!$G$2:$G$81,MATCH($B110,Kulturen!$B$2:$B$81,0)),""))-1,52)+1)</f>
        <v/>
      </c>
      <c r="I110" s="26">
        <f>IF(OR($B110="",$H110=""),"",MOD($H110+N(IFERROR(INDEX(Kulturen!$H$2:$H$81,MATCH($B110,Kulturen!$B$2:$B$81,0)),""))-1,52)+1)</f>
        <v/>
      </c>
      <c r="J110" s="15">
        <f>IF($E110="","",IFERROR(INDEX(Beete!$C$2:$C$121,MATCH($E110,Beete!$B$2:$B$121,0)),""))</f>
        <v/>
      </c>
      <c r="K110" s="15">
        <f>IF($E110="","",IF(IFERROR(INDEX(Beete!$D$2:$D$121,MATCH($E110,Beete!$B$2:$B$121,0)),"")="",1.2,IFERROR(INDEX(Beete!$D$2:$D$121,MATCH($E110,Beete!$B$2:$B$121,0)),"")))</f>
        <v/>
      </c>
      <c r="L110" s="26">
        <f>IF($B110="","",IF(N(IFERROR(INDEX(Kulturen!$I$2:$I$81,MATCH($B110,Kulturen!$B$2:$B$81,0)),""))&gt;0,IFERROR(INDEX(Kulturen!$I$2:$I$81,MATCH($B110,Kulturen!$B$2:$B$81,0)),""),IF(N(IFERROR(INDEX(Kulturen!$J$2:$J$81,MATCH($B110,Kulturen!$B$2:$B$81,0)),""))&gt;0,MAX(1,ROUNDDOWN($K110*100/IFERROR(INDEX(Kulturen!$J$2:$J$81,MATCH($B110,Kulturen!$B$2:$B$81,0)),""),0)),"")))</f>
        <v/>
      </c>
      <c r="M110" s="26">
        <f>IF(OR($J110="",N(IFERROR(INDEX(Kulturen!$K$2:$K$81,MATCH($B110,Kulturen!$B$2:$B$81,0)),""))=0),"",MAX(1,ROUNDDOWN($J110*100/IFERROR(INDEX(Kulturen!$K$2:$K$81,MATCH($B110,Kulturen!$B$2:$B$81,0)),""),0)))</f>
        <v/>
      </c>
      <c r="N110" s="26">
        <f>IF(OR($L110="",$M110=""),"",$L110*$M110)</f>
        <v/>
      </c>
      <c r="O110" s="15">
        <f>IF(OR($N110="",N($J110)*N($K110)=0),"",ROUND($N110/(N($J110)*N($K110)),2))</f>
        <v/>
      </c>
      <c r="P110" s="27">
        <f>IF(OR($B110="",N(IFERROR(INDEX(Kulturen!$L$2:$L$81,MATCH($B110,Kulturen!$B$2:$B$81,0)),""))=0),"",IFERROR(INDEX(Kulturen!$L$2:$L$81,MATCH($B110,Kulturen!$B$2:$B$81,0)),""))</f>
        <v/>
      </c>
      <c r="Q110" s="28">
        <f>IF(OR($N110="",$P110=""),"",ROUND($N110*$P110,1))</f>
        <v/>
      </c>
      <c r="R110" s="10">
        <f>IF($B110="","",T(IFERROR(INDEX(Kulturen!$M$2:$M$81,MATCH($B110,Kulturen!$B$2:$B$81,0)),"")))</f>
        <v/>
      </c>
      <c r="S110" s="30" t="n"/>
      <c r="T110" s="17" t="n"/>
      <c r="U110" s="16" t="n"/>
      <c r="V110" s="16" t="n"/>
    </row>
    <row r="111">
      <c r="A111" s="10">
        <f>IF($B111="","",COUNTIF($B$2:$B111,$B111))</f>
        <v/>
      </c>
      <c r="B111" s="16" t="n"/>
      <c r="C111" s="10">
        <f>IF($B111="","",T(IFERROR(INDEX(Kulturen!$D$2:$D$81,MATCH($B111,Kulturen!$B$2:$B$81,0)),"")))</f>
        <v/>
      </c>
      <c r="D111" s="10">
        <f>IF($B111="","",T(IFERROR(INDEX(Kulturen!$E$2:$E$81,MATCH($B111,Kulturen!$B$2:$B$81,0)),"")))</f>
        <v/>
      </c>
      <c r="E111" s="16" t="n"/>
      <c r="F111" s="20" t="n"/>
      <c r="G111" s="26">
        <f>IF(OR($B111="",$F111=""),"",MOD($F111+N(IFERROR(INDEX(Kulturen!$F$2:$F$81,MATCH($B111,Kulturen!$B$2:$B$81,0)),""))-1,52)+1)</f>
        <v/>
      </c>
      <c r="H111" s="26">
        <f>IF(OR($B111="",$G111=""),"",MOD($G111+N(IFERROR(INDEX(Kulturen!$G$2:$G$81,MATCH($B111,Kulturen!$B$2:$B$81,0)),""))-1,52)+1)</f>
        <v/>
      </c>
      <c r="I111" s="26">
        <f>IF(OR($B111="",$H111=""),"",MOD($H111+N(IFERROR(INDEX(Kulturen!$H$2:$H$81,MATCH($B111,Kulturen!$B$2:$B$81,0)),""))-1,52)+1)</f>
        <v/>
      </c>
      <c r="J111" s="15">
        <f>IF($E111="","",IFERROR(INDEX(Beete!$C$2:$C$121,MATCH($E111,Beete!$B$2:$B$121,0)),""))</f>
        <v/>
      </c>
      <c r="K111" s="15">
        <f>IF($E111="","",IF(IFERROR(INDEX(Beete!$D$2:$D$121,MATCH($E111,Beete!$B$2:$B$121,0)),"")="",1.2,IFERROR(INDEX(Beete!$D$2:$D$121,MATCH($E111,Beete!$B$2:$B$121,0)),"")))</f>
        <v/>
      </c>
      <c r="L111" s="26">
        <f>IF($B111="","",IF(N(IFERROR(INDEX(Kulturen!$I$2:$I$81,MATCH($B111,Kulturen!$B$2:$B$81,0)),""))&gt;0,IFERROR(INDEX(Kulturen!$I$2:$I$81,MATCH($B111,Kulturen!$B$2:$B$81,0)),""),IF(N(IFERROR(INDEX(Kulturen!$J$2:$J$81,MATCH($B111,Kulturen!$B$2:$B$81,0)),""))&gt;0,MAX(1,ROUNDDOWN($K111*100/IFERROR(INDEX(Kulturen!$J$2:$J$81,MATCH($B111,Kulturen!$B$2:$B$81,0)),""),0)),"")))</f>
        <v/>
      </c>
      <c r="M111" s="26">
        <f>IF(OR($J111="",N(IFERROR(INDEX(Kulturen!$K$2:$K$81,MATCH($B111,Kulturen!$B$2:$B$81,0)),""))=0),"",MAX(1,ROUNDDOWN($J111*100/IFERROR(INDEX(Kulturen!$K$2:$K$81,MATCH($B111,Kulturen!$B$2:$B$81,0)),""),0)))</f>
        <v/>
      </c>
      <c r="N111" s="26">
        <f>IF(OR($L111="",$M111=""),"",$L111*$M111)</f>
        <v/>
      </c>
      <c r="O111" s="15">
        <f>IF(OR($N111="",N($J111)*N($K111)=0),"",ROUND($N111/(N($J111)*N($K111)),2))</f>
        <v/>
      </c>
      <c r="P111" s="27">
        <f>IF(OR($B111="",N(IFERROR(INDEX(Kulturen!$L$2:$L$81,MATCH($B111,Kulturen!$B$2:$B$81,0)),""))=0),"",IFERROR(INDEX(Kulturen!$L$2:$L$81,MATCH($B111,Kulturen!$B$2:$B$81,0)),""))</f>
        <v/>
      </c>
      <c r="Q111" s="28">
        <f>IF(OR($N111="",$P111=""),"",ROUND($N111*$P111,1))</f>
        <v/>
      </c>
      <c r="R111" s="10">
        <f>IF($B111="","",T(IFERROR(INDEX(Kulturen!$M$2:$M$81,MATCH($B111,Kulturen!$B$2:$B$81,0)),"")))</f>
        <v/>
      </c>
      <c r="S111" s="30" t="n"/>
      <c r="T111" s="17" t="n"/>
      <c r="U111" s="16" t="n"/>
      <c r="V111" s="16" t="n"/>
    </row>
    <row r="112">
      <c r="A112" s="10">
        <f>IF($B112="","",COUNTIF($B$2:$B112,$B112))</f>
        <v/>
      </c>
      <c r="B112" s="16" t="n"/>
      <c r="C112" s="10">
        <f>IF($B112="","",T(IFERROR(INDEX(Kulturen!$D$2:$D$81,MATCH($B112,Kulturen!$B$2:$B$81,0)),"")))</f>
        <v/>
      </c>
      <c r="D112" s="10">
        <f>IF($B112="","",T(IFERROR(INDEX(Kulturen!$E$2:$E$81,MATCH($B112,Kulturen!$B$2:$B$81,0)),"")))</f>
        <v/>
      </c>
      <c r="E112" s="16" t="n"/>
      <c r="F112" s="20" t="n"/>
      <c r="G112" s="26">
        <f>IF(OR($B112="",$F112=""),"",MOD($F112+N(IFERROR(INDEX(Kulturen!$F$2:$F$81,MATCH($B112,Kulturen!$B$2:$B$81,0)),""))-1,52)+1)</f>
        <v/>
      </c>
      <c r="H112" s="26">
        <f>IF(OR($B112="",$G112=""),"",MOD($G112+N(IFERROR(INDEX(Kulturen!$G$2:$G$81,MATCH($B112,Kulturen!$B$2:$B$81,0)),""))-1,52)+1)</f>
        <v/>
      </c>
      <c r="I112" s="26">
        <f>IF(OR($B112="",$H112=""),"",MOD($H112+N(IFERROR(INDEX(Kulturen!$H$2:$H$81,MATCH($B112,Kulturen!$B$2:$B$81,0)),""))-1,52)+1)</f>
        <v/>
      </c>
      <c r="J112" s="15">
        <f>IF($E112="","",IFERROR(INDEX(Beete!$C$2:$C$121,MATCH($E112,Beete!$B$2:$B$121,0)),""))</f>
        <v/>
      </c>
      <c r="K112" s="15">
        <f>IF($E112="","",IF(IFERROR(INDEX(Beete!$D$2:$D$121,MATCH($E112,Beete!$B$2:$B$121,0)),"")="",1.2,IFERROR(INDEX(Beete!$D$2:$D$121,MATCH($E112,Beete!$B$2:$B$121,0)),"")))</f>
        <v/>
      </c>
      <c r="L112" s="26">
        <f>IF($B112="","",IF(N(IFERROR(INDEX(Kulturen!$I$2:$I$81,MATCH($B112,Kulturen!$B$2:$B$81,0)),""))&gt;0,IFERROR(INDEX(Kulturen!$I$2:$I$81,MATCH($B112,Kulturen!$B$2:$B$81,0)),""),IF(N(IFERROR(INDEX(Kulturen!$J$2:$J$81,MATCH($B112,Kulturen!$B$2:$B$81,0)),""))&gt;0,MAX(1,ROUNDDOWN($K112*100/IFERROR(INDEX(Kulturen!$J$2:$J$81,MATCH($B112,Kulturen!$B$2:$B$81,0)),""),0)),"")))</f>
        <v/>
      </c>
      <c r="M112" s="26">
        <f>IF(OR($J112="",N(IFERROR(INDEX(Kulturen!$K$2:$K$81,MATCH($B112,Kulturen!$B$2:$B$81,0)),""))=0),"",MAX(1,ROUNDDOWN($J112*100/IFERROR(INDEX(Kulturen!$K$2:$K$81,MATCH($B112,Kulturen!$B$2:$B$81,0)),""),0)))</f>
        <v/>
      </c>
      <c r="N112" s="26">
        <f>IF(OR($L112="",$M112=""),"",$L112*$M112)</f>
        <v/>
      </c>
      <c r="O112" s="15">
        <f>IF(OR($N112="",N($J112)*N($K112)=0),"",ROUND($N112/(N($J112)*N($K112)),2))</f>
        <v/>
      </c>
      <c r="P112" s="27">
        <f>IF(OR($B112="",N(IFERROR(INDEX(Kulturen!$L$2:$L$81,MATCH($B112,Kulturen!$B$2:$B$81,0)),""))=0),"",IFERROR(INDEX(Kulturen!$L$2:$L$81,MATCH($B112,Kulturen!$B$2:$B$81,0)),""))</f>
        <v/>
      </c>
      <c r="Q112" s="28">
        <f>IF(OR($N112="",$P112=""),"",ROUND($N112*$P112,1))</f>
        <v/>
      </c>
      <c r="R112" s="10">
        <f>IF($B112="","",T(IFERROR(INDEX(Kulturen!$M$2:$M$81,MATCH($B112,Kulturen!$B$2:$B$81,0)),"")))</f>
        <v/>
      </c>
      <c r="S112" s="30" t="n"/>
      <c r="T112" s="17" t="n"/>
      <c r="U112" s="16" t="n"/>
      <c r="V112" s="16" t="n"/>
    </row>
    <row r="113">
      <c r="A113" s="10">
        <f>IF($B113="","",COUNTIF($B$2:$B113,$B113))</f>
        <v/>
      </c>
      <c r="B113" s="16" t="n"/>
      <c r="C113" s="10">
        <f>IF($B113="","",T(IFERROR(INDEX(Kulturen!$D$2:$D$81,MATCH($B113,Kulturen!$B$2:$B$81,0)),"")))</f>
        <v/>
      </c>
      <c r="D113" s="10">
        <f>IF($B113="","",T(IFERROR(INDEX(Kulturen!$E$2:$E$81,MATCH($B113,Kulturen!$B$2:$B$81,0)),"")))</f>
        <v/>
      </c>
      <c r="E113" s="16" t="n"/>
      <c r="F113" s="20" t="n"/>
      <c r="G113" s="26">
        <f>IF(OR($B113="",$F113=""),"",MOD($F113+N(IFERROR(INDEX(Kulturen!$F$2:$F$81,MATCH($B113,Kulturen!$B$2:$B$81,0)),""))-1,52)+1)</f>
        <v/>
      </c>
      <c r="H113" s="26">
        <f>IF(OR($B113="",$G113=""),"",MOD($G113+N(IFERROR(INDEX(Kulturen!$G$2:$G$81,MATCH($B113,Kulturen!$B$2:$B$81,0)),""))-1,52)+1)</f>
        <v/>
      </c>
      <c r="I113" s="26">
        <f>IF(OR($B113="",$H113=""),"",MOD($H113+N(IFERROR(INDEX(Kulturen!$H$2:$H$81,MATCH($B113,Kulturen!$B$2:$B$81,0)),""))-1,52)+1)</f>
        <v/>
      </c>
      <c r="J113" s="15">
        <f>IF($E113="","",IFERROR(INDEX(Beete!$C$2:$C$121,MATCH($E113,Beete!$B$2:$B$121,0)),""))</f>
        <v/>
      </c>
      <c r="K113" s="15">
        <f>IF($E113="","",IF(IFERROR(INDEX(Beete!$D$2:$D$121,MATCH($E113,Beete!$B$2:$B$121,0)),"")="",1.2,IFERROR(INDEX(Beete!$D$2:$D$121,MATCH($E113,Beete!$B$2:$B$121,0)),"")))</f>
        <v/>
      </c>
      <c r="L113" s="26">
        <f>IF($B113="","",IF(N(IFERROR(INDEX(Kulturen!$I$2:$I$81,MATCH($B113,Kulturen!$B$2:$B$81,0)),""))&gt;0,IFERROR(INDEX(Kulturen!$I$2:$I$81,MATCH($B113,Kulturen!$B$2:$B$81,0)),""),IF(N(IFERROR(INDEX(Kulturen!$J$2:$J$81,MATCH($B113,Kulturen!$B$2:$B$81,0)),""))&gt;0,MAX(1,ROUNDDOWN($K113*100/IFERROR(INDEX(Kulturen!$J$2:$J$81,MATCH($B113,Kulturen!$B$2:$B$81,0)),""),0)),"")))</f>
        <v/>
      </c>
      <c r="M113" s="26">
        <f>IF(OR($J113="",N(IFERROR(INDEX(Kulturen!$K$2:$K$81,MATCH($B113,Kulturen!$B$2:$B$81,0)),""))=0),"",MAX(1,ROUNDDOWN($J113*100/IFERROR(INDEX(Kulturen!$K$2:$K$81,MATCH($B113,Kulturen!$B$2:$B$81,0)),""),0)))</f>
        <v/>
      </c>
      <c r="N113" s="26">
        <f>IF(OR($L113="",$M113=""),"",$L113*$M113)</f>
        <v/>
      </c>
      <c r="O113" s="15">
        <f>IF(OR($N113="",N($J113)*N($K113)=0),"",ROUND($N113/(N($J113)*N($K113)),2))</f>
        <v/>
      </c>
      <c r="P113" s="27">
        <f>IF(OR($B113="",N(IFERROR(INDEX(Kulturen!$L$2:$L$81,MATCH($B113,Kulturen!$B$2:$B$81,0)),""))=0),"",IFERROR(INDEX(Kulturen!$L$2:$L$81,MATCH($B113,Kulturen!$B$2:$B$81,0)),""))</f>
        <v/>
      </c>
      <c r="Q113" s="28">
        <f>IF(OR($N113="",$P113=""),"",ROUND($N113*$P113,1))</f>
        <v/>
      </c>
      <c r="R113" s="10">
        <f>IF($B113="","",T(IFERROR(INDEX(Kulturen!$M$2:$M$81,MATCH($B113,Kulturen!$B$2:$B$81,0)),"")))</f>
        <v/>
      </c>
      <c r="S113" s="30" t="n"/>
      <c r="T113" s="17" t="n"/>
      <c r="U113" s="16" t="n"/>
      <c r="V113" s="16" t="n"/>
    </row>
    <row r="114">
      <c r="A114" s="10">
        <f>IF($B114="","",COUNTIF($B$2:$B114,$B114))</f>
        <v/>
      </c>
      <c r="B114" s="16" t="n"/>
      <c r="C114" s="10">
        <f>IF($B114="","",T(IFERROR(INDEX(Kulturen!$D$2:$D$81,MATCH($B114,Kulturen!$B$2:$B$81,0)),"")))</f>
        <v/>
      </c>
      <c r="D114" s="10">
        <f>IF($B114="","",T(IFERROR(INDEX(Kulturen!$E$2:$E$81,MATCH($B114,Kulturen!$B$2:$B$81,0)),"")))</f>
        <v/>
      </c>
      <c r="E114" s="16" t="n"/>
      <c r="F114" s="20" t="n"/>
      <c r="G114" s="26">
        <f>IF(OR($B114="",$F114=""),"",MOD($F114+N(IFERROR(INDEX(Kulturen!$F$2:$F$81,MATCH($B114,Kulturen!$B$2:$B$81,0)),""))-1,52)+1)</f>
        <v/>
      </c>
      <c r="H114" s="26">
        <f>IF(OR($B114="",$G114=""),"",MOD($G114+N(IFERROR(INDEX(Kulturen!$G$2:$G$81,MATCH($B114,Kulturen!$B$2:$B$81,0)),""))-1,52)+1)</f>
        <v/>
      </c>
      <c r="I114" s="26">
        <f>IF(OR($B114="",$H114=""),"",MOD($H114+N(IFERROR(INDEX(Kulturen!$H$2:$H$81,MATCH($B114,Kulturen!$B$2:$B$81,0)),""))-1,52)+1)</f>
        <v/>
      </c>
      <c r="J114" s="15">
        <f>IF($E114="","",IFERROR(INDEX(Beete!$C$2:$C$121,MATCH($E114,Beete!$B$2:$B$121,0)),""))</f>
        <v/>
      </c>
      <c r="K114" s="15">
        <f>IF($E114="","",IF(IFERROR(INDEX(Beete!$D$2:$D$121,MATCH($E114,Beete!$B$2:$B$121,0)),"")="",1.2,IFERROR(INDEX(Beete!$D$2:$D$121,MATCH($E114,Beete!$B$2:$B$121,0)),"")))</f>
        <v/>
      </c>
      <c r="L114" s="26">
        <f>IF($B114="","",IF(N(IFERROR(INDEX(Kulturen!$I$2:$I$81,MATCH($B114,Kulturen!$B$2:$B$81,0)),""))&gt;0,IFERROR(INDEX(Kulturen!$I$2:$I$81,MATCH($B114,Kulturen!$B$2:$B$81,0)),""),IF(N(IFERROR(INDEX(Kulturen!$J$2:$J$81,MATCH($B114,Kulturen!$B$2:$B$81,0)),""))&gt;0,MAX(1,ROUNDDOWN($K114*100/IFERROR(INDEX(Kulturen!$J$2:$J$81,MATCH($B114,Kulturen!$B$2:$B$81,0)),""),0)),"")))</f>
        <v/>
      </c>
      <c r="M114" s="26">
        <f>IF(OR($J114="",N(IFERROR(INDEX(Kulturen!$K$2:$K$81,MATCH($B114,Kulturen!$B$2:$B$81,0)),""))=0),"",MAX(1,ROUNDDOWN($J114*100/IFERROR(INDEX(Kulturen!$K$2:$K$81,MATCH($B114,Kulturen!$B$2:$B$81,0)),""),0)))</f>
        <v/>
      </c>
      <c r="N114" s="26">
        <f>IF(OR($L114="",$M114=""),"",$L114*$M114)</f>
        <v/>
      </c>
      <c r="O114" s="15">
        <f>IF(OR($N114="",N($J114)*N($K114)=0),"",ROUND($N114/(N($J114)*N($K114)),2))</f>
        <v/>
      </c>
      <c r="P114" s="27">
        <f>IF(OR($B114="",N(IFERROR(INDEX(Kulturen!$L$2:$L$81,MATCH($B114,Kulturen!$B$2:$B$81,0)),""))=0),"",IFERROR(INDEX(Kulturen!$L$2:$L$81,MATCH($B114,Kulturen!$B$2:$B$81,0)),""))</f>
        <v/>
      </c>
      <c r="Q114" s="28">
        <f>IF(OR($N114="",$P114=""),"",ROUND($N114*$P114,1))</f>
        <v/>
      </c>
      <c r="R114" s="10">
        <f>IF($B114="","",T(IFERROR(INDEX(Kulturen!$M$2:$M$81,MATCH($B114,Kulturen!$B$2:$B$81,0)),"")))</f>
        <v/>
      </c>
      <c r="S114" s="30" t="n"/>
      <c r="T114" s="17" t="n"/>
      <c r="U114" s="16" t="n"/>
      <c r="V114" s="16" t="n"/>
    </row>
    <row r="115">
      <c r="A115" s="10">
        <f>IF($B115="","",COUNTIF($B$2:$B115,$B115))</f>
        <v/>
      </c>
      <c r="B115" s="16" t="n"/>
      <c r="C115" s="10">
        <f>IF($B115="","",T(IFERROR(INDEX(Kulturen!$D$2:$D$81,MATCH($B115,Kulturen!$B$2:$B$81,0)),"")))</f>
        <v/>
      </c>
      <c r="D115" s="10">
        <f>IF($B115="","",T(IFERROR(INDEX(Kulturen!$E$2:$E$81,MATCH($B115,Kulturen!$B$2:$B$81,0)),"")))</f>
        <v/>
      </c>
      <c r="E115" s="16" t="n"/>
      <c r="F115" s="20" t="n"/>
      <c r="G115" s="26">
        <f>IF(OR($B115="",$F115=""),"",MOD($F115+N(IFERROR(INDEX(Kulturen!$F$2:$F$81,MATCH($B115,Kulturen!$B$2:$B$81,0)),""))-1,52)+1)</f>
        <v/>
      </c>
      <c r="H115" s="26">
        <f>IF(OR($B115="",$G115=""),"",MOD($G115+N(IFERROR(INDEX(Kulturen!$G$2:$G$81,MATCH($B115,Kulturen!$B$2:$B$81,0)),""))-1,52)+1)</f>
        <v/>
      </c>
      <c r="I115" s="26">
        <f>IF(OR($B115="",$H115=""),"",MOD($H115+N(IFERROR(INDEX(Kulturen!$H$2:$H$81,MATCH($B115,Kulturen!$B$2:$B$81,0)),""))-1,52)+1)</f>
        <v/>
      </c>
      <c r="J115" s="15">
        <f>IF($E115="","",IFERROR(INDEX(Beete!$C$2:$C$121,MATCH($E115,Beete!$B$2:$B$121,0)),""))</f>
        <v/>
      </c>
      <c r="K115" s="15">
        <f>IF($E115="","",IF(IFERROR(INDEX(Beete!$D$2:$D$121,MATCH($E115,Beete!$B$2:$B$121,0)),"")="",1.2,IFERROR(INDEX(Beete!$D$2:$D$121,MATCH($E115,Beete!$B$2:$B$121,0)),"")))</f>
        <v/>
      </c>
      <c r="L115" s="26">
        <f>IF($B115="","",IF(N(IFERROR(INDEX(Kulturen!$I$2:$I$81,MATCH($B115,Kulturen!$B$2:$B$81,0)),""))&gt;0,IFERROR(INDEX(Kulturen!$I$2:$I$81,MATCH($B115,Kulturen!$B$2:$B$81,0)),""),IF(N(IFERROR(INDEX(Kulturen!$J$2:$J$81,MATCH($B115,Kulturen!$B$2:$B$81,0)),""))&gt;0,MAX(1,ROUNDDOWN($K115*100/IFERROR(INDEX(Kulturen!$J$2:$J$81,MATCH($B115,Kulturen!$B$2:$B$81,0)),""),0)),"")))</f>
        <v/>
      </c>
      <c r="M115" s="26">
        <f>IF(OR($J115="",N(IFERROR(INDEX(Kulturen!$K$2:$K$81,MATCH($B115,Kulturen!$B$2:$B$81,0)),""))=0),"",MAX(1,ROUNDDOWN($J115*100/IFERROR(INDEX(Kulturen!$K$2:$K$81,MATCH($B115,Kulturen!$B$2:$B$81,0)),""),0)))</f>
        <v/>
      </c>
      <c r="N115" s="26">
        <f>IF(OR($L115="",$M115=""),"",$L115*$M115)</f>
        <v/>
      </c>
      <c r="O115" s="15">
        <f>IF(OR($N115="",N($J115)*N($K115)=0),"",ROUND($N115/(N($J115)*N($K115)),2))</f>
        <v/>
      </c>
      <c r="P115" s="27">
        <f>IF(OR($B115="",N(IFERROR(INDEX(Kulturen!$L$2:$L$81,MATCH($B115,Kulturen!$B$2:$B$81,0)),""))=0),"",IFERROR(INDEX(Kulturen!$L$2:$L$81,MATCH($B115,Kulturen!$B$2:$B$81,0)),""))</f>
        <v/>
      </c>
      <c r="Q115" s="28">
        <f>IF(OR($N115="",$P115=""),"",ROUND($N115*$P115,1))</f>
        <v/>
      </c>
      <c r="R115" s="10">
        <f>IF($B115="","",T(IFERROR(INDEX(Kulturen!$M$2:$M$81,MATCH($B115,Kulturen!$B$2:$B$81,0)),"")))</f>
        <v/>
      </c>
      <c r="S115" s="30" t="n"/>
      <c r="T115" s="17" t="n"/>
      <c r="U115" s="16" t="n"/>
      <c r="V115" s="16" t="n"/>
    </row>
    <row r="116">
      <c r="A116" s="10">
        <f>IF($B116="","",COUNTIF($B$2:$B116,$B116))</f>
        <v/>
      </c>
      <c r="B116" s="16" t="n"/>
      <c r="C116" s="10">
        <f>IF($B116="","",T(IFERROR(INDEX(Kulturen!$D$2:$D$81,MATCH($B116,Kulturen!$B$2:$B$81,0)),"")))</f>
        <v/>
      </c>
      <c r="D116" s="10">
        <f>IF($B116="","",T(IFERROR(INDEX(Kulturen!$E$2:$E$81,MATCH($B116,Kulturen!$B$2:$B$81,0)),"")))</f>
        <v/>
      </c>
      <c r="E116" s="16" t="n"/>
      <c r="F116" s="20" t="n"/>
      <c r="G116" s="26">
        <f>IF(OR($B116="",$F116=""),"",MOD($F116+N(IFERROR(INDEX(Kulturen!$F$2:$F$81,MATCH($B116,Kulturen!$B$2:$B$81,0)),""))-1,52)+1)</f>
        <v/>
      </c>
      <c r="H116" s="26">
        <f>IF(OR($B116="",$G116=""),"",MOD($G116+N(IFERROR(INDEX(Kulturen!$G$2:$G$81,MATCH($B116,Kulturen!$B$2:$B$81,0)),""))-1,52)+1)</f>
        <v/>
      </c>
      <c r="I116" s="26">
        <f>IF(OR($B116="",$H116=""),"",MOD($H116+N(IFERROR(INDEX(Kulturen!$H$2:$H$81,MATCH($B116,Kulturen!$B$2:$B$81,0)),""))-1,52)+1)</f>
        <v/>
      </c>
      <c r="J116" s="15">
        <f>IF($E116="","",IFERROR(INDEX(Beete!$C$2:$C$121,MATCH($E116,Beete!$B$2:$B$121,0)),""))</f>
        <v/>
      </c>
      <c r="K116" s="15">
        <f>IF($E116="","",IF(IFERROR(INDEX(Beete!$D$2:$D$121,MATCH($E116,Beete!$B$2:$B$121,0)),"")="",1.2,IFERROR(INDEX(Beete!$D$2:$D$121,MATCH($E116,Beete!$B$2:$B$121,0)),"")))</f>
        <v/>
      </c>
      <c r="L116" s="26">
        <f>IF($B116="","",IF(N(IFERROR(INDEX(Kulturen!$I$2:$I$81,MATCH($B116,Kulturen!$B$2:$B$81,0)),""))&gt;0,IFERROR(INDEX(Kulturen!$I$2:$I$81,MATCH($B116,Kulturen!$B$2:$B$81,0)),""),IF(N(IFERROR(INDEX(Kulturen!$J$2:$J$81,MATCH($B116,Kulturen!$B$2:$B$81,0)),""))&gt;0,MAX(1,ROUNDDOWN($K116*100/IFERROR(INDEX(Kulturen!$J$2:$J$81,MATCH($B116,Kulturen!$B$2:$B$81,0)),""),0)),"")))</f>
        <v/>
      </c>
      <c r="M116" s="26">
        <f>IF(OR($J116="",N(IFERROR(INDEX(Kulturen!$K$2:$K$81,MATCH($B116,Kulturen!$B$2:$B$81,0)),""))=0),"",MAX(1,ROUNDDOWN($J116*100/IFERROR(INDEX(Kulturen!$K$2:$K$81,MATCH($B116,Kulturen!$B$2:$B$81,0)),""),0)))</f>
        <v/>
      </c>
      <c r="N116" s="26">
        <f>IF(OR($L116="",$M116=""),"",$L116*$M116)</f>
        <v/>
      </c>
      <c r="O116" s="15">
        <f>IF(OR($N116="",N($J116)*N($K116)=0),"",ROUND($N116/(N($J116)*N($K116)),2))</f>
        <v/>
      </c>
      <c r="P116" s="27">
        <f>IF(OR($B116="",N(IFERROR(INDEX(Kulturen!$L$2:$L$81,MATCH($B116,Kulturen!$B$2:$B$81,0)),""))=0),"",IFERROR(INDEX(Kulturen!$L$2:$L$81,MATCH($B116,Kulturen!$B$2:$B$81,0)),""))</f>
        <v/>
      </c>
      <c r="Q116" s="28">
        <f>IF(OR($N116="",$P116=""),"",ROUND($N116*$P116,1))</f>
        <v/>
      </c>
      <c r="R116" s="10">
        <f>IF($B116="","",T(IFERROR(INDEX(Kulturen!$M$2:$M$81,MATCH($B116,Kulturen!$B$2:$B$81,0)),"")))</f>
        <v/>
      </c>
      <c r="S116" s="30" t="n"/>
      <c r="T116" s="17" t="n"/>
      <c r="U116" s="16" t="n"/>
      <c r="V116" s="16" t="n"/>
    </row>
    <row r="117">
      <c r="A117" s="10">
        <f>IF($B117="","",COUNTIF($B$2:$B117,$B117))</f>
        <v/>
      </c>
      <c r="B117" s="16" t="n"/>
      <c r="C117" s="10">
        <f>IF($B117="","",T(IFERROR(INDEX(Kulturen!$D$2:$D$81,MATCH($B117,Kulturen!$B$2:$B$81,0)),"")))</f>
        <v/>
      </c>
      <c r="D117" s="10">
        <f>IF($B117="","",T(IFERROR(INDEX(Kulturen!$E$2:$E$81,MATCH($B117,Kulturen!$B$2:$B$81,0)),"")))</f>
        <v/>
      </c>
      <c r="E117" s="16" t="n"/>
      <c r="F117" s="20" t="n"/>
      <c r="G117" s="26">
        <f>IF(OR($B117="",$F117=""),"",MOD($F117+N(IFERROR(INDEX(Kulturen!$F$2:$F$81,MATCH($B117,Kulturen!$B$2:$B$81,0)),""))-1,52)+1)</f>
        <v/>
      </c>
      <c r="H117" s="26">
        <f>IF(OR($B117="",$G117=""),"",MOD($G117+N(IFERROR(INDEX(Kulturen!$G$2:$G$81,MATCH($B117,Kulturen!$B$2:$B$81,0)),""))-1,52)+1)</f>
        <v/>
      </c>
      <c r="I117" s="26">
        <f>IF(OR($B117="",$H117=""),"",MOD($H117+N(IFERROR(INDEX(Kulturen!$H$2:$H$81,MATCH($B117,Kulturen!$B$2:$B$81,0)),""))-1,52)+1)</f>
        <v/>
      </c>
      <c r="J117" s="15">
        <f>IF($E117="","",IFERROR(INDEX(Beete!$C$2:$C$121,MATCH($E117,Beete!$B$2:$B$121,0)),""))</f>
        <v/>
      </c>
      <c r="K117" s="15">
        <f>IF($E117="","",IF(IFERROR(INDEX(Beete!$D$2:$D$121,MATCH($E117,Beete!$B$2:$B$121,0)),"")="",1.2,IFERROR(INDEX(Beete!$D$2:$D$121,MATCH($E117,Beete!$B$2:$B$121,0)),"")))</f>
        <v/>
      </c>
      <c r="L117" s="26">
        <f>IF($B117="","",IF(N(IFERROR(INDEX(Kulturen!$I$2:$I$81,MATCH($B117,Kulturen!$B$2:$B$81,0)),""))&gt;0,IFERROR(INDEX(Kulturen!$I$2:$I$81,MATCH($B117,Kulturen!$B$2:$B$81,0)),""),IF(N(IFERROR(INDEX(Kulturen!$J$2:$J$81,MATCH($B117,Kulturen!$B$2:$B$81,0)),""))&gt;0,MAX(1,ROUNDDOWN($K117*100/IFERROR(INDEX(Kulturen!$J$2:$J$81,MATCH($B117,Kulturen!$B$2:$B$81,0)),""),0)),"")))</f>
        <v/>
      </c>
      <c r="M117" s="26">
        <f>IF(OR($J117="",N(IFERROR(INDEX(Kulturen!$K$2:$K$81,MATCH($B117,Kulturen!$B$2:$B$81,0)),""))=0),"",MAX(1,ROUNDDOWN($J117*100/IFERROR(INDEX(Kulturen!$K$2:$K$81,MATCH($B117,Kulturen!$B$2:$B$81,0)),""),0)))</f>
        <v/>
      </c>
      <c r="N117" s="26">
        <f>IF(OR($L117="",$M117=""),"",$L117*$M117)</f>
        <v/>
      </c>
      <c r="O117" s="15">
        <f>IF(OR($N117="",N($J117)*N($K117)=0),"",ROUND($N117/(N($J117)*N($K117)),2))</f>
        <v/>
      </c>
      <c r="P117" s="27">
        <f>IF(OR($B117="",N(IFERROR(INDEX(Kulturen!$L$2:$L$81,MATCH($B117,Kulturen!$B$2:$B$81,0)),""))=0),"",IFERROR(INDEX(Kulturen!$L$2:$L$81,MATCH($B117,Kulturen!$B$2:$B$81,0)),""))</f>
        <v/>
      </c>
      <c r="Q117" s="28">
        <f>IF(OR($N117="",$P117=""),"",ROUND($N117*$P117,1))</f>
        <v/>
      </c>
      <c r="R117" s="10">
        <f>IF($B117="","",T(IFERROR(INDEX(Kulturen!$M$2:$M$81,MATCH($B117,Kulturen!$B$2:$B$81,0)),"")))</f>
        <v/>
      </c>
      <c r="S117" s="30" t="n"/>
      <c r="T117" s="17" t="n"/>
      <c r="U117" s="16" t="n"/>
      <c r="V117" s="16" t="n"/>
    </row>
    <row r="118">
      <c r="A118" s="10">
        <f>IF($B118="","",COUNTIF($B$2:$B118,$B118))</f>
        <v/>
      </c>
      <c r="B118" s="16" t="n"/>
      <c r="C118" s="10">
        <f>IF($B118="","",T(IFERROR(INDEX(Kulturen!$D$2:$D$81,MATCH($B118,Kulturen!$B$2:$B$81,0)),"")))</f>
        <v/>
      </c>
      <c r="D118" s="10">
        <f>IF($B118="","",T(IFERROR(INDEX(Kulturen!$E$2:$E$81,MATCH($B118,Kulturen!$B$2:$B$81,0)),"")))</f>
        <v/>
      </c>
      <c r="E118" s="16" t="n"/>
      <c r="F118" s="20" t="n"/>
      <c r="G118" s="26">
        <f>IF(OR($B118="",$F118=""),"",MOD($F118+N(IFERROR(INDEX(Kulturen!$F$2:$F$81,MATCH($B118,Kulturen!$B$2:$B$81,0)),""))-1,52)+1)</f>
        <v/>
      </c>
      <c r="H118" s="26">
        <f>IF(OR($B118="",$G118=""),"",MOD($G118+N(IFERROR(INDEX(Kulturen!$G$2:$G$81,MATCH($B118,Kulturen!$B$2:$B$81,0)),""))-1,52)+1)</f>
        <v/>
      </c>
      <c r="I118" s="26">
        <f>IF(OR($B118="",$H118=""),"",MOD($H118+N(IFERROR(INDEX(Kulturen!$H$2:$H$81,MATCH($B118,Kulturen!$B$2:$B$81,0)),""))-1,52)+1)</f>
        <v/>
      </c>
      <c r="J118" s="15">
        <f>IF($E118="","",IFERROR(INDEX(Beete!$C$2:$C$121,MATCH($E118,Beete!$B$2:$B$121,0)),""))</f>
        <v/>
      </c>
      <c r="K118" s="15">
        <f>IF($E118="","",IF(IFERROR(INDEX(Beete!$D$2:$D$121,MATCH($E118,Beete!$B$2:$B$121,0)),"")="",1.2,IFERROR(INDEX(Beete!$D$2:$D$121,MATCH($E118,Beete!$B$2:$B$121,0)),"")))</f>
        <v/>
      </c>
      <c r="L118" s="26">
        <f>IF($B118="","",IF(N(IFERROR(INDEX(Kulturen!$I$2:$I$81,MATCH($B118,Kulturen!$B$2:$B$81,0)),""))&gt;0,IFERROR(INDEX(Kulturen!$I$2:$I$81,MATCH($B118,Kulturen!$B$2:$B$81,0)),""),IF(N(IFERROR(INDEX(Kulturen!$J$2:$J$81,MATCH($B118,Kulturen!$B$2:$B$81,0)),""))&gt;0,MAX(1,ROUNDDOWN($K118*100/IFERROR(INDEX(Kulturen!$J$2:$J$81,MATCH($B118,Kulturen!$B$2:$B$81,0)),""),0)),"")))</f>
        <v/>
      </c>
      <c r="M118" s="26">
        <f>IF(OR($J118="",N(IFERROR(INDEX(Kulturen!$K$2:$K$81,MATCH($B118,Kulturen!$B$2:$B$81,0)),""))=0),"",MAX(1,ROUNDDOWN($J118*100/IFERROR(INDEX(Kulturen!$K$2:$K$81,MATCH($B118,Kulturen!$B$2:$B$81,0)),""),0)))</f>
        <v/>
      </c>
      <c r="N118" s="26">
        <f>IF(OR($L118="",$M118=""),"",$L118*$M118)</f>
        <v/>
      </c>
      <c r="O118" s="15">
        <f>IF(OR($N118="",N($J118)*N($K118)=0),"",ROUND($N118/(N($J118)*N($K118)),2))</f>
        <v/>
      </c>
      <c r="P118" s="27">
        <f>IF(OR($B118="",N(IFERROR(INDEX(Kulturen!$L$2:$L$81,MATCH($B118,Kulturen!$B$2:$B$81,0)),""))=0),"",IFERROR(INDEX(Kulturen!$L$2:$L$81,MATCH($B118,Kulturen!$B$2:$B$81,0)),""))</f>
        <v/>
      </c>
      <c r="Q118" s="28">
        <f>IF(OR($N118="",$P118=""),"",ROUND($N118*$P118,1))</f>
        <v/>
      </c>
      <c r="R118" s="10">
        <f>IF($B118="","",T(IFERROR(INDEX(Kulturen!$M$2:$M$81,MATCH($B118,Kulturen!$B$2:$B$81,0)),"")))</f>
        <v/>
      </c>
      <c r="S118" s="30" t="n"/>
      <c r="T118" s="17" t="n"/>
      <c r="U118" s="16" t="n"/>
      <c r="V118" s="16" t="n"/>
    </row>
    <row r="119">
      <c r="A119" s="10">
        <f>IF($B119="","",COUNTIF($B$2:$B119,$B119))</f>
        <v/>
      </c>
      <c r="B119" s="16" t="n"/>
      <c r="C119" s="10">
        <f>IF($B119="","",T(IFERROR(INDEX(Kulturen!$D$2:$D$81,MATCH($B119,Kulturen!$B$2:$B$81,0)),"")))</f>
        <v/>
      </c>
      <c r="D119" s="10">
        <f>IF($B119="","",T(IFERROR(INDEX(Kulturen!$E$2:$E$81,MATCH($B119,Kulturen!$B$2:$B$81,0)),"")))</f>
        <v/>
      </c>
      <c r="E119" s="16" t="n"/>
      <c r="F119" s="20" t="n"/>
      <c r="G119" s="26">
        <f>IF(OR($B119="",$F119=""),"",MOD($F119+N(IFERROR(INDEX(Kulturen!$F$2:$F$81,MATCH($B119,Kulturen!$B$2:$B$81,0)),""))-1,52)+1)</f>
        <v/>
      </c>
      <c r="H119" s="26">
        <f>IF(OR($B119="",$G119=""),"",MOD($G119+N(IFERROR(INDEX(Kulturen!$G$2:$G$81,MATCH($B119,Kulturen!$B$2:$B$81,0)),""))-1,52)+1)</f>
        <v/>
      </c>
      <c r="I119" s="26">
        <f>IF(OR($B119="",$H119=""),"",MOD($H119+N(IFERROR(INDEX(Kulturen!$H$2:$H$81,MATCH($B119,Kulturen!$B$2:$B$81,0)),""))-1,52)+1)</f>
        <v/>
      </c>
      <c r="J119" s="15">
        <f>IF($E119="","",IFERROR(INDEX(Beete!$C$2:$C$121,MATCH($E119,Beete!$B$2:$B$121,0)),""))</f>
        <v/>
      </c>
      <c r="K119" s="15">
        <f>IF($E119="","",IF(IFERROR(INDEX(Beete!$D$2:$D$121,MATCH($E119,Beete!$B$2:$B$121,0)),"")="",1.2,IFERROR(INDEX(Beete!$D$2:$D$121,MATCH($E119,Beete!$B$2:$B$121,0)),"")))</f>
        <v/>
      </c>
      <c r="L119" s="26">
        <f>IF($B119="","",IF(N(IFERROR(INDEX(Kulturen!$I$2:$I$81,MATCH($B119,Kulturen!$B$2:$B$81,0)),""))&gt;0,IFERROR(INDEX(Kulturen!$I$2:$I$81,MATCH($B119,Kulturen!$B$2:$B$81,0)),""),IF(N(IFERROR(INDEX(Kulturen!$J$2:$J$81,MATCH($B119,Kulturen!$B$2:$B$81,0)),""))&gt;0,MAX(1,ROUNDDOWN($K119*100/IFERROR(INDEX(Kulturen!$J$2:$J$81,MATCH($B119,Kulturen!$B$2:$B$81,0)),""),0)),"")))</f>
        <v/>
      </c>
      <c r="M119" s="26">
        <f>IF(OR($J119="",N(IFERROR(INDEX(Kulturen!$K$2:$K$81,MATCH($B119,Kulturen!$B$2:$B$81,0)),""))=0),"",MAX(1,ROUNDDOWN($J119*100/IFERROR(INDEX(Kulturen!$K$2:$K$81,MATCH($B119,Kulturen!$B$2:$B$81,0)),""),0)))</f>
        <v/>
      </c>
      <c r="N119" s="26">
        <f>IF(OR($L119="",$M119=""),"",$L119*$M119)</f>
        <v/>
      </c>
      <c r="O119" s="15">
        <f>IF(OR($N119="",N($J119)*N($K119)=0),"",ROUND($N119/(N($J119)*N($K119)),2))</f>
        <v/>
      </c>
      <c r="P119" s="27">
        <f>IF(OR($B119="",N(IFERROR(INDEX(Kulturen!$L$2:$L$81,MATCH($B119,Kulturen!$B$2:$B$81,0)),""))=0),"",IFERROR(INDEX(Kulturen!$L$2:$L$81,MATCH($B119,Kulturen!$B$2:$B$81,0)),""))</f>
        <v/>
      </c>
      <c r="Q119" s="28">
        <f>IF(OR($N119="",$P119=""),"",ROUND($N119*$P119,1))</f>
        <v/>
      </c>
      <c r="R119" s="10">
        <f>IF($B119="","",T(IFERROR(INDEX(Kulturen!$M$2:$M$81,MATCH($B119,Kulturen!$B$2:$B$81,0)),"")))</f>
        <v/>
      </c>
      <c r="S119" s="30" t="n"/>
      <c r="T119" s="17" t="n"/>
      <c r="U119" s="16" t="n"/>
      <c r="V119" s="16" t="n"/>
    </row>
    <row r="120">
      <c r="A120" s="10">
        <f>IF($B120="","",COUNTIF($B$2:$B120,$B120))</f>
        <v/>
      </c>
      <c r="B120" s="16" t="n"/>
      <c r="C120" s="10">
        <f>IF($B120="","",T(IFERROR(INDEX(Kulturen!$D$2:$D$81,MATCH($B120,Kulturen!$B$2:$B$81,0)),"")))</f>
        <v/>
      </c>
      <c r="D120" s="10">
        <f>IF($B120="","",T(IFERROR(INDEX(Kulturen!$E$2:$E$81,MATCH($B120,Kulturen!$B$2:$B$81,0)),"")))</f>
        <v/>
      </c>
      <c r="E120" s="16" t="n"/>
      <c r="F120" s="20" t="n"/>
      <c r="G120" s="26">
        <f>IF(OR($B120="",$F120=""),"",MOD($F120+N(IFERROR(INDEX(Kulturen!$F$2:$F$81,MATCH($B120,Kulturen!$B$2:$B$81,0)),""))-1,52)+1)</f>
        <v/>
      </c>
      <c r="H120" s="26">
        <f>IF(OR($B120="",$G120=""),"",MOD($G120+N(IFERROR(INDEX(Kulturen!$G$2:$G$81,MATCH($B120,Kulturen!$B$2:$B$81,0)),""))-1,52)+1)</f>
        <v/>
      </c>
      <c r="I120" s="26">
        <f>IF(OR($B120="",$H120=""),"",MOD($H120+N(IFERROR(INDEX(Kulturen!$H$2:$H$81,MATCH($B120,Kulturen!$B$2:$B$81,0)),""))-1,52)+1)</f>
        <v/>
      </c>
      <c r="J120" s="15">
        <f>IF($E120="","",IFERROR(INDEX(Beete!$C$2:$C$121,MATCH($E120,Beete!$B$2:$B$121,0)),""))</f>
        <v/>
      </c>
      <c r="K120" s="15">
        <f>IF($E120="","",IF(IFERROR(INDEX(Beete!$D$2:$D$121,MATCH($E120,Beete!$B$2:$B$121,0)),"")="",1.2,IFERROR(INDEX(Beete!$D$2:$D$121,MATCH($E120,Beete!$B$2:$B$121,0)),"")))</f>
        <v/>
      </c>
      <c r="L120" s="26">
        <f>IF($B120="","",IF(N(IFERROR(INDEX(Kulturen!$I$2:$I$81,MATCH($B120,Kulturen!$B$2:$B$81,0)),""))&gt;0,IFERROR(INDEX(Kulturen!$I$2:$I$81,MATCH($B120,Kulturen!$B$2:$B$81,0)),""),IF(N(IFERROR(INDEX(Kulturen!$J$2:$J$81,MATCH($B120,Kulturen!$B$2:$B$81,0)),""))&gt;0,MAX(1,ROUNDDOWN($K120*100/IFERROR(INDEX(Kulturen!$J$2:$J$81,MATCH($B120,Kulturen!$B$2:$B$81,0)),""),0)),"")))</f>
        <v/>
      </c>
      <c r="M120" s="26">
        <f>IF(OR($J120="",N(IFERROR(INDEX(Kulturen!$K$2:$K$81,MATCH($B120,Kulturen!$B$2:$B$81,0)),""))=0),"",MAX(1,ROUNDDOWN($J120*100/IFERROR(INDEX(Kulturen!$K$2:$K$81,MATCH($B120,Kulturen!$B$2:$B$81,0)),""),0)))</f>
        <v/>
      </c>
      <c r="N120" s="26">
        <f>IF(OR($L120="",$M120=""),"",$L120*$M120)</f>
        <v/>
      </c>
      <c r="O120" s="15">
        <f>IF(OR($N120="",N($J120)*N($K120)=0),"",ROUND($N120/(N($J120)*N($K120)),2))</f>
        <v/>
      </c>
      <c r="P120" s="27">
        <f>IF(OR($B120="",N(IFERROR(INDEX(Kulturen!$L$2:$L$81,MATCH($B120,Kulturen!$B$2:$B$81,0)),""))=0),"",IFERROR(INDEX(Kulturen!$L$2:$L$81,MATCH($B120,Kulturen!$B$2:$B$81,0)),""))</f>
        <v/>
      </c>
      <c r="Q120" s="28">
        <f>IF(OR($N120="",$P120=""),"",ROUND($N120*$P120,1))</f>
        <v/>
      </c>
      <c r="R120" s="10">
        <f>IF($B120="","",T(IFERROR(INDEX(Kulturen!$M$2:$M$81,MATCH($B120,Kulturen!$B$2:$B$81,0)),"")))</f>
        <v/>
      </c>
      <c r="S120" s="30" t="n"/>
      <c r="T120" s="17" t="n"/>
      <c r="U120" s="16" t="n"/>
      <c r="V120" s="16" t="n"/>
    </row>
    <row r="121">
      <c r="A121" s="10">
        <f>IF($B121="","",COUNTIF($B$2:$B121,$B121))</f>
        <v/>
      </c>
      <c r="B121" s="16" t="n"/>
      <c r="C121" s="10">
        <f>IF($B121="","",T(IFERROR(INDEX(Kulturen!$D$2:$D$81,MATCH($B121,Kulturen!$B$2:$B$81,0)),"")))</f>
        <v/>
      </c>
      <c r="D121" s="10">
        <f>IF($B121="","",T(IFERROR(INDEX(Kulturen!$E$2:$E$81,MATCH($B121,Kulturen!$B$2:$B$81,0)),"")))</f>
        <v/>
      </c>
      <c r="E121" s="16" t="n"/>
      <c r="F121" s="20" t="n"/>
      <c r="G121" s="26">
        <f>IF(OR($B121="",$F121=""),"",MOD($F121+N(IFERROR(INDEX(Kulturen!$F$2:$F$81,MATCH($B121,Kulturen!$B$2:$B$81,0)),""))-1,52)+1)</f>
        <v/>
      </c>
      <c r="H121" s="26">
        <f>IF(OR($B121="",$G121=""),"",MOD($G121+N(IFERROR(INDEX(Kulturen!$G$2:$G$81,MATCH($B121,Kulturen!$B$2:$B$81,0)),""))-1,52)+1)</f>
        <v/>
      </c>
      <c r="I121" s="26">
        <f>IF(OR($B121="",$H121=""),"",MOD($H121+N(IFERROR(INDEX(Kulturen!$H$2:$H$81,MATCH($B121,Kulturen!$B$2:$B$81,0)),""))-1,52)+1)</f>
        <v/>
      </c>
      <c r="J121" s="15">
        <f>IF($E121="","",IFERROR(INDEX(Beete!$C$2:$C$121,MATCH($E121,Beete!$B$2:$B$121,0)),""))</f>
        <v/>
      </c>
      <c r="K121" s="15">
        <f>IF($E121="","",IF(IFERROR(INDEX(Beete!$D$2:$D$121,MATCH($E121,Beete!$B$2:$B$121,0)),"")="",1.2,IFERROR(INDEX(Beete!$D$2:$D$121,MATCH($E121,Beete!$B$2:$B$121,0)),"")))</f>
        <v/>
      </c>
      <c r="L121" s="26">
        <f>IF($B121="","",IF(N(IFERROR(INDEX(Kulturen!$I$2:$I$81,MATCH($B121,Kulturen!$B$2:$B$81,0)),""))&gt;0,IFERROR(INDEX(Kulturen!$I$2:$I$81,MATCH($B121,Kulturen!$B$2:$B$81,0)),""),IF(N(IFERROR(INDEX(Kulturen!$J$2:$J$81,MATCH($B121,Kulturen!$B$2:$B$81,0)),""))&gt;0,MAX(1,ROUNDDOWN($K121*100/IFERROR(INDEX(Kulturen!$J$2:$J$81,MATCH($B121,Kulturen!$B$2:$B$81,0)),""),0)),"")))</f>
        <v/>
      </c>
      <c r="M121" s="26">
        <f>IF(OR($J121="",N(IFERROR(INDEX(Kulturen!$K$2:$K$81,MATCH($B121,Kulturen!$B$2:$B$81,0)),""))=0),"",MAX(1,ROUNDDOWN($J121*100/IFERROR(INDEX(Kulturen!$K$2:$K$81,MATCH($B121,Kulturen!$B$2:$B$81,0)),""),0)))</f>
        <v/>
      </c>
      <c r="N121" s="26">
        <f>IF(OR($L121="",$M121=""),"",$L121*$M121)</f>
        <v/>
      </c>
      <c r="O121" s="15">
        <f>IF(OR($N121="",N($J121)*N($K121)=0),"",ROUND($N121/(N($J121)*N($K121)),2))</f>
        <v/>
      </c>
      <c r="P121" s="27">
        <f>IF(OR($B121="",N(IFERROR(INDEX(Kulturen!$L$2:$L$81,MATCH($B121,Kulturen!$B$2:$B$81,0)),""))=0),"",IFERROR(INDEX(Kulturen!$L$2:$L$81,MATCH($B121,Kulturen!$B$2:$B$81,0)),""))</f>
        <v/>
      </c>
      <c r="Q121" s="28">
        <f>IF(OR($N121="",$P121=""),"",ROUND($N121*$P121,1))</f>
        <v/>
      </c>
      <c r="R121" s="10">
        <f>IF($B121="","",T(IFERROR(INDEX(Kulturen!$M$2:$M$81,MATCH($B121,Kulturen!$B$2:$B$81,0)),"")))</f>
        <v/>
      </c>
      <c r="S121" s="30" t="n"/>
      <c r="T121" s="17" t="n"/>
      <c r="U121" s="16" t="n"/>
      <c r="V121" s="16" t="n"/>
    </row>
    <row r="122">
      <c r="A122" s="10">
        <f>IF($B122="","",COUNTIF($B$2:$B122,$B122))</f>
        <v/>
      </c>
      <c r="B122" s="16" t="n"/>
      <c r="C122" s="10">
        <f>IF($B122="","",T(IFERROR(INDEX(Kulturen!$D$2:$D$81,MATCH($B122,Kulturen!$B$2:$B$81,0)),"")))</f>
        <v/>
      </c>
      <c r="D122" s="10">
        <f>IF($B122="","",T(IFERROR(INDEX(Kulturen!$E$2:$E$81,MATCH($B122,Kulturen!$B$2:$B$81,0)),"")))</f>
        <v/>
      </c>
      <c r="E122" s="16" t="n"/>
      <c r="F122" s="20" t="n"/>
      <c r="G122" s="26">
        <f>IF(OR($B122="",$F122=""),"",MOD($F122+N(IFERROR(INDEX(Kulturen!$F$2:$F$81,MATCH($B122,Kulturen!$B$2:$B$81,0)),""))-1,52)+1)</f>
        <v/>
      </c>
      <c r="H122" s="26">
        <f>IF(OR($B122="",$G122=""),"",MOD($G122+N(IFERROR(INDEX(Kulturen!$G$2:$G$81,MATCH($B122,Kulturen!$B$2:$B$81,0)),""))-1,52)+1)</f>
        <v/>
      </c>
      <c r="I122" s="26">
        <f>IF(OR($B122="",$H122=""),"",MOD($H122+N(IFERROR(INDEX(Kulturen!$H$2:$H$81,MATCH($B122,Kulturen!$B$2:$B$81,0)),""))-1,52)+1)</f>
        <v/>
      </c>
      <c r="J122" s="15">
        <f>IF($E122="","",IFERROR(INDEX(Beete!$C$2:$C$121,MATCH($E122,Beete!$B$2:$B$121,0)),""))</f>
        <v/>
      </c>
      <c r="K122" s="15">
        <f>IF($E122="","",IF(IFERROR(INDEX(Beete!$D$2:$D$121,MATCH($E122,Beete!$B$2:$B$121,0)),"")="",1.2,IFERROR(INDEX(Beete!$D$2:$D$121,MATCH($E122,Beete!$B$2:$B$121,0)),"")))</f>
        <v/>
      </c>
      <c r="L122" s="26">
        <f>IF($B122="","",IF(N(IFERROR(INDEX(Kulturen!$I$2:$I$81,MATCH($B122,Kulturen!$B$2:$B$81,0)),""))&gt;0,IFERROR(INDEX(Kulturen!$I$2:$I$81,MATCH($B122,Kulturen!$B$2:$B$81,0)),""),IF(N(IFERROR(INDEX(Kulturen!$J$2:$J$81,MATCH($B122,Kulturen!$B$2:$B$81,0)),""))&gt;0,MAX(1,ROUNDDOWN($K122*100/IFERROR(INDEX(Kulturen!$J$2:$J$81,MATCH($B122,Kulturen!$B$2:$B$81,0)),""),0)),"")))</f>
        <v/>
      </c>
      <c r="M122" s="26">
        <f>IF(OR($J122="",N(IFERROR(INDEX(Kulturen!$K$2:$K$81,MATCH($B122,Kulturen!$B$2:$B$81,0)),""))=0),"",MAX(1,ROUNDDOWN($J122*100/IFERROR(INDEX(Kulturen!$K$2:$K$81,MATCH($B122,Kulturen!$B$2:$B$81,0)),""),0)))</f>
        <v/>
      </c>
      <c r="N122" s="26">
        <f>IF(OR($L122="",$M122=""),"",$L122*$M122)</f>
        <v/>
      </c>
      <c r="O122" s="15">
        <f>IF(OR($N122="",N($J122)*N($K122)=0),"",ROUND($N122/(N($J122)*N($K122)),2))</f>
        <v/>
      </c>
      <c r="P122" s="27">
        <f>IF(OR($B122="",N(IFERROR(INDEX(Kulturen!$L$2:$L$81,MATCH($B122,Kulturen!$B$2:$B$81,0)),""))=0),"",IFERROR(INDEX(Kulturen!$L$2:$L$81,MATCH($B122,Kulturen!$B$2:$B$81,0)),""))</f>
        <v/>
      </c>
      <c r="Q122" s="28">
        <f>IF(OR($N122="",$P122=""),"",ROUND($N122*$P122,1))</f>
        <v/>
      </c>
      <c r="R122" s="10">
        <f>IF($B122="","",T(IFERROR(INDEX(Kulturen!$M$2:$M$81,MATCH($B122,Kulturen!$B$2:$B$81,0)),"")))</f>
        <v/>
      </c>
      <c r="S122" s="30" t="n"/>
      <c r="T122" s="17" t="n"/>
      <c r="U122" s="16" t="n"/>
      <c r="V122" s="16" t="n"/>
    </row>
    <row r="123">
      <c r="A123" s="10">
        <f>IF($B123="","",COUNTIF($B$2:$B123,$B123))</f>
        <v/>
      </c>
      <c r="B123" s="16" t="n"/>
      <c r="C123" s="10">
        <f>IF($B123="","",T(IFERROR(INDEX(Kulturen!$D$2:$D$81,MATCH($B123,Kulturen!$B$2:$B$81,0)),"")))</f>
        <v/>
      </c>
      <c r="D123" s="10">
        <f>IF($B123="","",T(IFERROR(INDEX(Kulturen!$E$2:$E$81,MATCH($B123,Kulturen!$B$2:$B$81,0)),"")))</f>
        <v/>
      </c>
      <c r="E123" s="16" t="n"/>
      <c r="F123" s="20" t="n"/>
      <c r="G123" s="26">
        <f>IF(OR($B123="",$F123=""),"",MOD($F123+N(IFERROR(INDEX(Kulturen!$F$2:$F$81,MATCH($B123,Kulturen!$B$2:$B$81,0)),""))-1,52)+1)</f>
        <v/>
      </c>
      <c r="H123" s="26">
        <f>IF(OR($B123="",$G123=""),"",MOD($G123+N(IFERROR(INDEX(Kulturen!$G$2:$G$81,MATCH($B123,Kulturen!$B$2:$B$81,0)),""))-1,52)+1)</f>
        <v/>
      </c>
      <c r="I123" s="26">
        <f>IF(OR($B123="",$H123=""),"",MOD($H123+N(IFERROR(INDEX(Kulturen!$H$2:$H$81,MATCH($B123,Kulturen!$B$2:$B$81,0)),""))-1,52)+1)</f>
        <v/>
      </c>
      <c r="J123" s="15">
        <f>IF($E123="","",IFERROR(INDEX(Beete!$C$2:$C$121,MATCH($E123,Beete!$B$2:$B$121,0)),""))</f>
        <v/>
      </c>
      <c r="K123" s="15">
        <f>IF($E123="","",IF(IFERROR(INDEX(Beete!$D$2:$D$121,MATCH($E123,Beete!$B$2:$B$121,0)),"")="",1.2,IFERROR(INDEX(Beete!$D$2:$D$121,MATCH($E123,Beete!$B$2:$B$121,0)),"")))</f>
        <v/>
      </c>
      <c r="L123" s="26">
        <f>IF($B123="","",IF(N(IFERROR(INDEX(Kulturen!$I$2:$I$81,MATCH($B123,Kulturen!$B$2:$B$81,0)),""))&gt;0,IFERROR(INDEX(Kulturen!$I$2:$I$81,MATCH($B123,Kulturen!$B$2:$B$81,0)),""),IF(N(IFERROR(INDEX(Kulturen!$J$2:$J$81,MATCH($B123,Kulturen!$B$2:$B$81,0)),""))&gt;0,MAX(1,ROUNDDOWN($K123*100/IFERROR(INDEX(Kulturen!$J$2:$J$81,MATCH($B123,Kulturen!$B$2:$B$81,0)),""),0)),"")))</f>
        <v/>
      </c>
      <c r="M123" s="26">
        <f>IF(OR($J123="",N(IFERROR(INDEX(Kulturen!$K$2:$K$81,MATCH($B123,Kulturen!$B$2:$B$81,0)),""))=0),"",MAX(1,ROUNDDOWN($J123*100/IFERROR(INDEX(Kulturen!$K$2:$K$81,MATCH($B123,Kulturen!$B$2:$B$81,0)),""),0)))</f>
        <v/>
      </c>
      <c r="N123" s="26">
        <f>IF(OR($L123="",$M123=""),"",$L123*$M123)</f>
        <v/>
      </c>
      <c r="O123" s="15">
        <f>IF(OR($N123="",N($J123)*N($K123)=0),"",ROUND($N123/(N($J123)*N($K123)),2))</f>
        <v/>
      </c>
      <c r="P123" s="27">
        <f>IF(OR($B123="",N(IFERROR(INDEX(Kulturen!$L$2:$L$81,MATCH($B123,Kulturen!$B$2:$B$81,0)),""))=0),"",IFERROR(INDEX(Kulturen!$L$2:$L$81,MATCH($B123,Kulturen!$B$2:$B$81,0)),""))</f>
        <v/>
      </c>
      <c r="Q123" s="28">
        <f>IF(OR($N123="",$P123=""),"",ROUND($N123*$P123,1))</f>
        <v/>
      </c>
      <c r="R123" s="10">
        <f>IF($B123="","",T(IFERROR(INDEX(Kulturen!$M$2:$M$81,MATCH($B123,Kulturen!$B$2:$B$81,0)),"")))</f>
        <v/>
      </c>
      <c r="S123" s="30" t="n"/>
      <c r="T123" s="17" t="n"/>
      <c r="U123" s="16" t="n"/>
      <c r="V123" s="16" t="n"/>
    </row>
    <row r="124">
      <c r="A124" s="10">
        <f>IF($B124="","",COUNTIF($B$2:$B124,$B124))</f>
        <v/>
      </c>
      <c r="B124" s="16" t="n"/>
      <c r="C124" s="10">
        <f>IF($B124="","",T(IFERROR(INDEX(Kulturen!$D$2:$D$81,MATCH($B124,Kulturen!$B$2:$B$81,0)),"")))</f>
        <v/>
      </c>
      <c r="D124" s="10">
        <f>IF($B124="","",T(IFERROR(INDEX(Kulturen!$E$2:$E$81,MATCH($B124,Kulturen!$B$2:$B$81,0)),"")))</f>
        <v/>
      </c>
      <c r="E124" s="16" t="n"/>
      <c r="F124" s="20" t="n"/>
      <c r="G124" s="26">
        <f>IF(OR($B124="",$F124=""),"",MOD($F124+N(IFERROR(INDEX(Kulturen!$F$2:$F$81,MATCH($B124,Kulturen!$B$2:$B$81,0)),""))-1,52)+1)</f>
        <v/>
      </c>
      <c r="H124" s="26">
        <f>IF(OR($B124="",$G124=""),"",MOD($G124+N(IFERROR(INDEX(Kulturen!$G$2:$G$81,MATCH($B124,Kulturen!$B$2:$B$81,0)),""))-1,52)+1)</f>
        <v/>
      </c>
      <c r="I124" s="26">
        <f>IF(OR($B124="",$H124=""),"",MOD($H124+N(IFERROR(INDEX(Kulturen!$H$2:$H$81,MATCH($B124,Kulturen!$B$2:$B$81,0)),""))-1,52)+1)</f>
        <v/>
      </c>
      <c r="J124" s="15">
        <f>IF($E124="","",IFERROR(INDEX(Beete!$C$2:$C$121,MATCH($E124,Beete!$B$2:$B$121,0)),""))</f>
        <v/>
      </c>
      <c r="K124" s="15">
        <f>IF($E124="","",IF(IFERROR(INDEX(Beete!$D$2:$D$121,MATCH($E124,Beete!$B$2:$B$121,0)),"")="",1.2,IFERROR(INDEX(Beete!$D$2:$D$121,MATCH($E124,Beete!$B$2:$B$121,0)),"")))</f>
        <v/>
      </c>
      <c r="L124" s="26">
        <f>IF($B124="","",IF(N(IFERROR(INDEX(Kulturen!$I$2:$I$81,MATCH($B124,Kulturen!$B$2:$B$81,0)),""))&gt;0,IFERROR(INDEX(Kulturen!$I$2:$I$81,MATCH($B124,Kulturen!$B$2:$B$81,0)),""),IF(N(IFERROR(INDEX(Kulturen!$J$2:$J$81,MATCH($B124,Kulturen!$B$2:$B$81,0)),""))&gt;0,MAX(1,ROUNDDOWN($K124*100/IFERROR(INDEX(Kulturen!$J$2:$J$81,MATCH($B124,Kulturen!$B$2:$B$81,0)),""),0)),"")))</f>
        <v/>
      </c>
      <c r="M124" s="26">
        <f>IF(OR($J124="",N(IFERROR(INDEX(Kulturen!$K$2:$K$81,MATCH($B124,Kulturen!$B$2:$B$81,0)),""))=0),"",MAX(1,ROUNDDOWN($J124*100/IFERROR(INDEX(Kulturen!$K$2:$K$81,MATCH($B124,Kulturen!$B$2:$B$81,0)),""),0)))</f>
        <v/>
      </c>
      <c r="N124" s="26">
        <f>IF(OR($L124="",$M124=""),"",$L124*$M124)</f>
        <v/>
      </c>
      <c r="O124" s="15">
        <f>IF(OR($N124="",N($J124)*N($K124)=0),"",ROUND($N124/(N($J124)*N($K124)),2))</f>
        <v/>
      </c>
      <c r="P124" s="27">
        <f>IF(OR($B124="",N(IFERROR(INDEX(Kulturen!$L$2:$L$81,MATCH($B124,Kulturen!$B$2:$B$81,0)),""))=0),"",IFERROR(INDEX(Kulturen!$L$2:$L$81,MATCH($B124,Kulturen!$B$2:$B$81,0)),""))</f>
        <v/>
      </c>
      <c r="Q124" s="28">
        <f>IF(OR($N124="",$P124=""),"",ROUND($N124*$P124,1))</f>
        <v/>
      </c>
      <c r="R124" s="10">
        <f>IF($B124="","",T(IFERROR(INDEX(Kulturen!$M$2:$M$81,MATCH($B124,Kulturen!$B$2:$B$81,0)),"")))</f>
        <v/>
      </c>
      <c r="S124" s="30" t="n"/>
      <c r="T124" s="17" t="n"/>
      <c r="U124" s="16" t="n"/>
      <c r="V124" s="16" t="n"/>
    </row>
    <row r="125">
      <c r="A125" s="10">
        <f>IF($B125="","",COUNTIF($B$2:$B125,$B125))</f>
        <v/>
      </c>
      <c r="B125" s="16" t="n"/>
      <c r="C125" s="10">
        <f>IF($B125="","",T(IFERROR(INDEX(Kulturen!$D$2:$D$81,MATCH($B125,Kulturen!$B$2:$B$81,0)),"")))</f>
        <v/>
      </c>
      <c r="D125" s="10">
        <f>IF($B125="","",T(IFERROR(INDEX(Kulturen!$E$2:$E$81,MATCH($B125,Kulturen!$B$2:$B$81,0)),"")))</f>
        <v/>
      </c>
      <c r="E125" s="16" t="n"/>
      <c r="F125" s="20" t="n"/>
      <c r="G125" s="26">
        <f>IF(OR($B125="",$F125=""),"",MOD($F125+N(IFERROR(INDEX(Kulturen!$F$2:$F$81,MATCH($B125,Kulturen!$B$2:$B$81,0)),""))-1,52)+1)</f>
        <v/>
      </c>
      <c r="H125" s="26">
        <f>IF(OR($B125="",$G125=""),"",MOD($G125+N(IFERROR(INDEX(Kulturen!$G$2:$G$81,MATCH($B125,Kulturen!$B$2:$B$81,0)),""))-1,52)+1)</f>
        <v/>
      </c>
      <c r="I125" s="26">
        <f>IF(OR($B125="",$H125=""),"",MOD($H125+N(IFERROR(INDEX(Kulturen!$H$2:$H$81,MATCH($B125,Kulturen!$B$2:$B$81,0)),""))-1,52)+1)</f>
        <v/>
      </c>
      <c r="J125" s="15">
        <f>IF($E125="","",IFERROR(INDEX(Beete!$C$2:$C$121,MATCH($E125,Beete!$B$2:$B$121,0)),""))</f>
        <v/>
      </c>
      <c r="K125" s="15">
        <f>IF($E125="","",IF(IFERROR(INDEX(Beete!$D$2:$D$121,MATCH($E125,Beete!$B$2:$B$121,0)),"")="",1.2,IFERROR(INDEX(Beete!$D$2:$D$121,MATCH($E125,Beete!$B$2:$B$121,0)),"")))</f>
        <v/>
      </c>
      <c r="L125" s="26">
        <f>IF($B125="","",IF(N(IFERROR(INDEX(Kulturen!$I$2:$I$81,MATCH($B125,Kulturen!$B$2:$B$81,0)),""))&gt;0,IFERROR(INDEX(Kulturen!$I$2:$I$81,MATCH($B125,Kulturen!$B$2:$B$81,0)),""),IF(N(IFERROR(INDEX(Kulturen!$J$2:$J$81,MATCH($B125,Kulturen!$B$2:$B$81,0)),""))&gt;0,MAX(1,ROUNDDOWN($K125*100/IFERROR(INDEX(Kulturen!$J$2:$J$81,MATCH($B125,Kulturen!$B$2:$B$81,0)),""),0)),"")))</f>
        <v/>
      </c>
      <c r="M125" s="26">
        <f>IF(OR($J125="",N(IFERROR(INDEX(Kulturen!$K$2:$K$81,MATCH($B125,Kulturen!$B$2:$B$81,0)),""))=0),"",MAX(1,ROUNDDOWN($J125*100/IFERROR(INDEX(Kulturen!$K$2:$K$81,MATCH($B125,Kulturen!$B$2:$B$81,0)),""),0)))</f>
        <v/>
      </c>
      <c r="N125" s="26">
        <f>IF(OR($L125="",$M125=""),"",$L125*$M125)</f>
        <v/>
      </c>
      <c r="O125" s="15">
        <f>IF(OR($N125="",N($J125)*N($K125)=0),"",ROUND($N125/(N($J125)*N($K125)),2))</f>
        <v/>
      </c>
      <c r="P125" s="27">
        <f>IF(OR($B125="",N(IFERROR(INDEX(Kulturen!$L$2:$L$81,MATCH($B125,Kulturen!$B$2:$B$81,0)),""))=0),"",IFERROR(INDEX(Kulturen!$L$2:$L$81,MATCH($B125,Kulturen!$B$2:$B$81,0)),""))</f>
        <v/>
      </c>
      <c r="Q125" s="28">
        <f>IF(OR($N125="",$P125=""),"",ROUND($N125*$P125,1))</f>
        <v/>
      </c>
      <c r="R125" s="10">
        <f>IF($B125="","",T(IFERROR(INDEX(Kulturen!$M$2:$M$81,MATCH($B125,Kulturen!$B$2:$B$81,0)),"")))</f>
        <v/>
      </c>
      <c r="S125" s="30" t="n"/>
      <c r="T125" s="17" t="n"/>
      <c r="U125" s="16" t="n"/>
      <c r="V125" s="16" t="n"/>
    </row>
    <row r="126">
      <c r="A126" s="10">
        <f>IF($B126="","",COUNTIF($B$2:$B126,$B126))</f>
        <v/>
      </c>
      <c r="B126" s="16" t="n"/>
      <c r="C126" s="10">
        <f>IF($B126="","",T(IFERROR(INDEX(Kulturen!$D$2:$D$81,MATCH($B126,Kulturen!$B$2:$B$81,0)),"")))</f>
        <v/>
      </c>
      <c r="D126" s="10">
        <f>IF($B126="","",T(IFERROR(INDEX(Kulturen!$E$2:$E$81,MATCH($B126,Kulturen!$B$2:$B$81,0)),"")))</f>
        <v/>
      </c>
      <c r="E126" s="16" t="n"/>
      <c r="F126" s="20" t="n"/>
      <c r="G126" s="26">
        <f>IF(OR($B126="",$F126=""),"",MOD($F126+N(IFERROR(INDEX(Kulturen!$F$2:$F$81,MATCH($B126,Kulturen!$B$2:$B$81,0)),""))-1,52)+1)</f>
        <v/>
      </c>
      <c r="H126" s="26">
        <f>IF(OR($B126="",$G126=""),"",MOD($G126+N(IFERROR(INDEX(Kulturen!$G$2:$G$81,MATCH($B126,Kulturen!$B$2:$B$81,0)),""))-1,52)+1)</f>
        <v/>
      </c>
      <c r="I126" s="26">
        <f>IF(OR($B126="",$H126=""),"",MOD($H126+N(IFERROR(INDEX(Kulturen!$H$2:$H$81,MATCH($B126,Kulturen!$B$2:$B$81,0)),""))-1,52)+1)</f>
        <v/>
      </c>
      <c r="J126" s="15">
        <f>IF($E126="","",IFERROR(INDEX(Beete!$C$2:$C$121,MATCH($E126,Beete!$B$2:$B$121,0)),""))</f>
        <v/>
      </c>
      <c r="K126" s="15">
        <f>IF($E126="","",IF(IFERROR(INDEX(Beete!$D$2:$D$121,MATCH($E126,Beete!$B$2:$B$121,0)),"")="",1.2,IFERROR(INDEX(Beete!$D$2:$D$121,MATCH($E126,Beete!$B$2:$B$121,0)),"")))</f>
        <v/>
      </c>
      <c r="L126" s="26">
        <f>IF($B126="","",IF(N(IFERROR(INDEX(Kulturen!$I$2:$I$81,MATCH($B126,Kulturen!$B$2:$B$81,0)),""))&gt;0,IFERROR(INDEX(Kulturen!$I$2:$I$81,MATCH($B126,Kulturen!$B$2:$B$81,0)),""),IF(N(IFERROR(INDEX(Kulturen!$J$2:$J$81,MATCH($B126,Kulturen!$B$2:$B$81,0)),""))&gt;0,MAX(1,ROUNDDOWN($K126*100/IFERROR(INDEX(Kulturen!$J$2:$J$81,MATCH($B126,Kulturen!$B$2:$B$81,0)),""),0)),"")))</f>
        <v/>
      </c>
      <c r="M126" s="26">
        <f>IF(OR($J126="",N(IFERROR(INDEX(Kulturen!$K$2:$K$81,MATCH($B126,Kulturen!$B$2:$B$81,0)),""))=0),"",MAX(1,ROUNDDOWN($J126*100/IFERROR(INDEX(Kulturen!$K$2:$K$81,MATCH($B126,Kulturen!$B$2:$B$81,0)),""),0)))</f>
        <v/>
      </c>
      <c r="N126" s="26">
        <f>IF(OR($L126="",$M126=""),"",$L126*$M126)</f>
        <v/>
      </c>
      <c r="O126" s="15">
        <f>IF(OR($N126="",N($J126)*N($K126)=0),"",ROUND($N126/(N($J126)*N($K126)),2))</f>
        <v/>
      </c>
      <c r="P126" s="27">
        <f>IF(OR($B126="",N(IFERROR(INDEX(Kulturen!$L$2:$L$81,MATCH($B126,Kulturen!$B$2:$B$81,0)),""))=0),"",IFERROR(INDEX(Kulturen!$L$2:$L$81,MATCH($B126,Kulturen!$B$2:$B$81,0)),""))</f>
        <v/>
      </c>
      <c r="Q126" s="28">
        <f>IF(OR($N126="",$P126=""),"",ROUND($N126*$P126,1))</f>
        <v/>
      </c>
      <c r="R126" s="10">
        <f>IF($B126="","",T(IFERROR(INDEX(Kulturen!$M$2:$M$81,MATCH($B126,Kulturen!$B$2:$B$81,0)),"")))</f>
        <v/>
      </c>
      <c r="S126" s="30" t="n"/>
      <c r="T126" s="17" t="n"/>
      <c r="U126" s="16" t="n"/>
      <c r="V126" s="16" t="n"/>
    </row>
    <row r="127">
      <c r="A127" s="10">
        <f>IF($B127="","",COUNTIF($B$2:$B127,$B127))</f>
        <v/>
      </c>
      <c r="B127" s="16" t="n"/>
      <c r="C127" s="10">
        <f>IF($B127="","",T(IFERROR(INDEX(Kulturen!$D$2:$D$81,MATCH($B127,Kulturen!$B$2:$B$81,0)),"")))</f>
        <v/>
      </c>
      <c r="D127" s="10">
        <f>IF($B127="","",T(IFERROR(INDEX(Kulturen!$E$2:$E$81,MATCH($B127,Kulturen!$B$2:$B$81,0)),"")))</f>
        <v/>
      </c>
      <c r="E127" s="16" t="n"/>
      <c r="F127" s="20" t="n"/>
      <c r="G127" s="26">
        <f>IF(OR($B127="",$F127=""),"",MOD($F127+N(IFERROR(INDEX(Kulturen!$F$2:$F$81,MATCH($B127,Kulturen!$B$2:$B$81,0)),""))-1,52)+1)</f>
        <v/>
      </c>
      <c r="H127" s="26">
        <f>IF(OR($B127="",$G127=""),"",MOD($G127+N(IFERROR(INDEX(Kulturen!$G$2:$G$81,MATCH($B127,Kulturen!$B$2:$B$81,0)),""))-1,52)+1)</f>
        <v/>
      </c>
      <c r="I127" s="26">
        <f>IF(OR($B127="",$H127=""),"",MOD($H127+N(IFERROR(INDEX(Kulturen!$H$2:$H$81,MATCH($B127,Kulturen!$B$2:$B$81,0)),""))-1,52)+1)</f>
        <v/>
      </c>
      <c r="J127" s="15">
        <f>IF($E127="","",IFERROR(INDEX(Beete!$C$2:$C$121,MATCH($E127,Beete!$B$2:$B$121,0)),""))</f>
        <v/>
      </c>
      <c r="K127" s="15">
        <f>IF($E127="","",IF(IFERROR(INDEX(Beete!$D$2:$D$121,MATCH($E127,Beete!$B$2:$B$121,0)),"")="",1.2,IFERROR(INDEX(Beete!$D$2:$D$121,MATCH($E127,Beete!$B$2:$B$121,0)),"")))</f>
        <v/>
      </c>
      <c r="L127" s="26">
        <f>IF($B127="","",IF(N(IFERROR(INDEX(Kulturen!$I$2:$I$81,MATCH($B127,Kulturen!$B$2:$B$81,0)),""))&gt;0,IFERROR(INDEX(Kulturen!$I$2:$I$81,MATCH($B127,Kulturen!$B$2:$B$81,0)),""),IF(N(IFERROR(INDEX(Kulturen!$J$2:$J$81,MATCH($B127,Kulturen!$B$2:$B$81,0)),""))&gt;0,MAX(1,ROUNDDOWN($K127*100/IFERROR(INDEX(Kulturen!$J$2:$J$81,MATCH($B127,Kulturen!$B$2:$B$81,0)),""),0)),"")))</f>
        <v/>
      </c>
      <c r="M127" s="26">
        <f>IF(OR($J127="",N(IFERROR(INDEX(Kulturen!$K$2:$K$81,MATCH($B127,Kulturen!$B$2:$B$81,0)),""))=0),"",MAX(1,ROUNDDOWN($J127*100/IFERROR(INDEX(Kulturen!$K$2:$K$81,MATCH($B127,Kulturen!$B$2:$B$81,0)),""),0)))</f>
        <v/>
      </c>
      <c r="N127" s="26">
        <f>IF(OR($L127="",$M127=""),"",$L127*$M127)</f>
        <v/>
      </c>
      <c r="O127" s="15">
        <f>IF(OR($N127="",N($J127)*N($K127)=0),"",ROUND($N127/(N($J127)*N($K127)),2))</f>
        <v/>
      </c>
      <c r="P127" s="27">
        <f>IF(OR($B127="",N(IFERROR(INDEX(Kulturen!$L$2:$L$81,MATCH($B127,Kulturen!$B$2:$B$81,0)),""))=0),"",IFERROR(INDEX(Kulturen!$L$2:$L$81,MATCH($B127,Kulturen!$B$2:$B$81,0)),""))</f>
        <v/>
      </c>
      <c r="Q127" s="28">
        <f>IF(OR($N127="",$P127=""),"",ROUND($N127*$P127,1))</f>
        <v/>
      </c>
      <c r="R127" s="10">
        <f>IF($B127="","",T(IFERROR(INDEX(Kulturen!$M$2:$M$81,MATCH($B127,Kulturen!$B$2:$B$81,0)),"")))</f>
        <v/>
      </c>
      <c r="S127" s="30" t="n"/>
      <c r="T127" s="17" t="n"/>
      <c r="U127" s="16" t="n"/>
      <c r="V127" s="16" t="n"/>
    </row>
    <row r="128">
      <c r="A128" s="10">
        <f>IF($B128="","",COUNTIF($B$2:$B128,$B128))</f>
        <v/>
      </c>
      <c r="B128" s="16" t="n"/>
      <c r="C128" s="10">
        <f>IF($B128="","",T(IFERROR(INDEX(Kulturen!$D$2:$D$81,MATCH($B128,Kulturen!$B$2:$B$81,0)),"")))</f>
        <v/>
      </c>
      <c r="D128" s="10">
        <f>IF($B128="","",T(IFERROR(INDEX(Kulturen!$E$2:$E$81,MATCH($B128,Kulturen!$B$2:$B$81,0)),"")))</f>
        <v/>
      </c>
      <c r="E128" s="16" t="n"/>
      <c r="F128" s="20" t="n"/>
      <c r="G128" s="26">
        <f>IF(OR($B128="",$F128=""),"",MOD($F128+N(IFERROR(INDEX(Kulturen!$F$2:$F$81,MATCH($B128,Kulturen!$B$2:$B$81,0)),""))-1,52)+1)</f>
        <v/>
      </c>
      <c r="H128" s="26">
        <f>IF(OR($B128="",$G128=""),"",MOD($G128+N(IFERROR(INDEX(Kulturen!$G$2:$G$81,MATCH($B128,Kulturen!$B$2:$B$81,0)),""))-1,52)+1)</f>
        <v/>
      </c>
      <c r="I128" s="26">
        <f>IF(OR($B128="",$H128=""),"",MOD($H128+N(IFERROR(INDEX(Kulturen!$H$2:$H$81,MATCH($B128,Kulturen!$B$2:$B$81,0)),""))-1,52)+1)</f>
        <v/>
      </c>
      <c r="J128" s="15">
        <f>IF($E128="","",IFERROR(INDEX(Beete!$C$2:$C$121,MATCH($E128,Beete!$B$2:$B$121,0)),""))</f>
        <v/>
      </c>
      <c r="K128" s="15">
        <f>IF($E128="","",IF(IFERROR(INDEX(Beete!$D$2:$D$121,MATCH($E128,Beete!$B$2:$B$121,0)),"")="",1.2,IFERROR(INDEX(Beete!$D$2:$D$121,MATCH($E128,Beete!$B$2:$B$121,0)),"")))</f>
        <v/>
      </c>
      <c r="L128" s="26">
        <f>IF($B128="","",IF(N(IFERROR(INDEX(Kulturen!$I$2:$I$81,MATCH($B128,Kulturen!$B$2:$B$81,0)),""))&gt;0,IFERROR(INDEX(Kulturen!$I$2:$I$81,MATCH($B128,Kulturen!$B$2:$B$81,0)),""),IF(N(IFERROR(INDEX(Kulturen!$J$2:$J$81,MATCH($B128,Kulturen!$B$2:$B$81,0)),""))&gt;0,MAX(1,ROUNDDOWN($K128*100/IFERROR(INDEX(Kulturen!$J$2:$J$81,MATCH($B128,Kulturen!$B$2:$B$81,0)),""),0)),"")))</f>
        <v/>
      </c>
      <c r="M128" s="26">
        <f>IF(OR($J128="",N(IFERROR(INDEX(Kulturen!$K$2:$K$81,MATCH($B128,Kulturen!$B$2:$B$81,0)),""))=0),"",MAX(1,ROUNDDOWN($J128*100/IFERROR(INDEX(Kulturen!$K$2:$K$81,MATCH($B128,Kulturen!$B$2:$B$81,0)),""),0)))</f>
        <v/>
      </c>
      <c r="N128" s="26">
        <f>IF(OR($L128="",$M128=""),"",$L128*$M128)</f>
        <v/>
      </c>
      <c r="O128" s="15">
        <f>IF(OR($N128="",N($J128)*N($K128)=0),"",ROUND($N128/(N($J128)*N($K128)),2))</f>
        <v/>
      </c>
      <c r="P128" s="27">
        <f>IF(OR($B128="",N(IFERROR(INDEX(Kulturen!$L$2:$L$81,MATCH($B128,Kulturen!$B$2:$B$81,0)),""))=0),"",IFERROR(INDEX(Kulturen!$L$2:$L$81,MATCH($B128,Kulturen!$B$2:$B$81,0)),""))</f>
        <v/>
      </c>
      <c r="Q128" s="28">
        <f>IF(OR($N128="",$P128=""),"",ROUND($N128*$P128,1))</f>
        <v/>
      </c>
      <c r="R128" s="10">
        <f>IF($B128="","",T(IFERROR(INDEX(Kulturen!$M$2:$M$81,MATCH($B128,Kulturen!$B$2:$B$81,0)),"")))</f>
        <v/>
      </c>
      <c r="S128" s="30" t="n"/>
      <c r="T128" s="17" t="n"/>
      <c r="U128" s="16" t="n"/>
      <c r="V128" s="16" t="n"/>
    </row>
    <row r="129">
      <c r="A129" s="10">
        <f>IF($B129="","",COUNTIF($B$2:$B129,$B129))</f>
        <v/>
      </c>
      <c r="B129" s="16" t="n"/>
      <c r="C129" s="10">
        <f>IF($B129="","",T(IFERROR(INDEX(Kulturen!$D$2:$D$81,MATCH($B129,Kulturen!$B$2:$B$81,0)),"")))</f>
        <v/>
      </c>
      <c r="D129" s="10">
        <f>IF($B129="","",T(IFERROR(INDEX(Kulturen!$E$2:$E$81,MATCH($B129,Kulturen!$B$2:$B$81,0)),"")))</f>
        <v/>
      </c>
      <c r="E129" s="16" t="n"/>
      <c r="F129" s="20" t="n"/>
      <c r="G129" s="26">
        <f>IF(OR($B129="",$F129=""),"",MOD($F129+N(IFERROR(INDEX(Kulturen!$F$2:$F$81,MATCH($B129,Kulturen!$B$2:$B$81,0)),""))-1,52)+1)</f>
        <v/>
      </c>
      <c r="H129" s="26">
        <f>IF(OR($B129="",$G129=""),"",MOD($G129+N(IFERROR(INDEX(Kulturen!$G$2:$G$81,MATCH($B129,Kulturen!$B$2:$B$81,0)),""))-1,52)+1)</f>
        <v/>
      </c>
      <c r="I129" s="26">
        <f>IF(OR($B129="",$H129=""),"",MOD($H129+N(IFERROR(INDEX(Kulturen!$H$2:$H$81,MATCH($B129,Kulturen!$B$2:$B$81,0)),""))-1,52)+1)</f>
        <v/>
      </c>
      <c r="J129" s="15">
        <f>IF($E129="","",IFERROR(INDEX(Beete!$C$2:$C$121,MATCH($E129,Beete!$B$2:$B$121,0)),""))</f>
        <v/>
      </c>
      <c r="K129" s="15">
        <f>IF($E129="","",IF(IFERROR(INDEX(Beete!$D$2:$D$121,MATCH($E129,Beete!$B$2:$B$121,0)),"")="",1.2,IFERROR(INDEX(Beete!$D$2:$D$121,MATCH($E129,Beete!$B$2:$B$121,0)),"")))</f>
        <v/>
      </c>
      <c r="L129" s="26">
        <f>IF($B129="","",IF(N(IFERROR(INDEX(Kulturen!$I$2:$I$81,MATCH($B129,Kulturen!$B$2:$B$81,0)),""))&gt;0,IFERROR(INDEX(Kulturen!$I$2:$I$81,MATCH($B129,Kulturen!$B$2:$B$81,0)),""),IF(N(IFERROR(INDEX(Kulturen!$J$2:$J$81,MATCH($B129,Kulturen!$B$2:$B$81,0)),""))&gt;0,MAX(1,ROUNDDOWN($K129*100/IFERROR(INDEX(Kulturen!$J$2:$J$81,MATCH($B129,Kulturen!$B$2:$B$81,0)),""),0)),"")))</f>
        <v/>
      </c>
      <c r="M129" s="26">
        <f>IF(OR($J129="",N(IFERROR(INDEX(Kulturen!$K$2:$K$81,MATCH($B129,Kulturen!$B$2:$B$81,0)),""))=0),"",MAX(1,ROUNDDOWN($J129*100/IFERROR(INDEX(Kulturen!$K$2:$K$81,MATCH($B129,Kulturen!$B$2:$B$81,0)),""),0)))</f>
        <v/>
      </c>
      <c r="N129" s="26">
        <f>IF(OR($L129="",$M129=""),"",$L129*$M129)</f>
        <v/>
      </c>
      <c r="O129" s="15">
        <f>IF(OR($N129="",N($J129)*N($K129)=0),"",ROUND($N129/(N($J129)*N($K129)),2))</f>
        <v/>
      </c>
      <c r="P129" s="27">
        <f>IF(OR($B129="",N(IFERROR(INDEX(Kulturen!$L$2:$L$81,MATCH($B129,Kulturen!$B$2:$B$81,0)),""))=0),"",IFERROR(INDEX(Kulturen!$L$2:$L$81,MATCH($B129,Kulturen!$B$2:$B$81,0)),""))</f>
        <v/>
      </c>
      <c r="Q129" s="28">
        <f>IF(OR($N129="",$P129=""),"",ROUND($N129*$P129,1))</f>
        <v/>
      </c>
      <c r="R129" s="10">
        <f>IF($B129="","",T(IFERROR(INDEX(Kulturen!$M$2:$M$81,MATCH($B129,Kulturen!$B$2:$B$81,0)),"")))</f>
        <v/>
      </c>
      <c r="S129" s="30" t="n"/>
      <c r="T129" s="17" t="n"/>
      <c r="U129" s="16" t="n"/>
      <c r="V129" s="16" t="n"/>
    </row>
    <row r="130">
      <c r="A130" s="10">
        <f>IF($B130="","",COUNTIF($B$2:$B130,$B130))</f>
        <v/>
      </c>
      <c r="B130" s="16" t="n"/>
      <c r="C130" s="10">
        <f>IF($B130="","",T(IFERROR(INDEX(Kulturen!$D$2:$D$81,MATCH($B130,Kulturen!$B$2:$B$81,0)),"")))</f>
        <v/>
      </c>
      <c r="D130" s="10">
        <f>IF($B130="","",T(IFERROR(INDEX(Kulturen!$E$2:$E$81,MATCH($B130,Kulturen!$B$2:$B$81,0)),"")))</f>
        <v/>
      </c>
      <c r="E130" s="16" t="n"/>
      <c r="F130" s="20" t="n"/>
      <c r="G130" s="26">
        <f>IF(OR($B130="",$F130=""),"",MOD($F130+N(IFERROR(INDEX(Kulturen!$F$2:$F$81,MATCH($B130,Kulturen!$B$2:$B$81,0)),""))-1,52)+1)</f>
        <v/>
      </c>
      <c r="H130" s="26">
        <f>IF(OR($B130="",$G130=""),"",MOD($G130+N(IFERROR(INDEX(Kulturen!$G$2:$G$81,MATCH($B130,Kulturen!$B$2:$B$81,0)),""))-1,52)+1)</f>
        <v/>
      </c>
      <c r="I130" s="26">
        <f>IF(OR($B130="",$H130=""),"",MOD($H130+N(IFERROR(INDEX(Kulturen!$H$2:$H$81,MATCH($B130,Kulturen!$B$2:$B$81,0)),""))-1,52)+1)</f>
        <v/>
      </c>
      <c r="J130" s="15">
        <f>IF($E130="","",IFERROR(INDEX(Beete!$C$2:$C$121,MATCH($E130,Beete!$B$2:$B$121,0)),""))</f>
        <v/>
      </c>
      <c r="K130" s="15">
        <f>IF($E130="","",IF(IFERROR(INDEX(Beete!$D$2:$D$121,MATCH($E130,Beete!$B$2:$B$121,0)),"")="",1.2,IFERROR(INDEX(Beete!$D$2:$D$121,MATCH($E130,Beete!$B$2:$B$121,0)),"")))</f>
        <v/>
      </c>
      <c r="L130" s="26">
        <f>IF($B130="","",IF(N(IFERROR(INDEX(Kulturen!$I$2:$I$81,MATCH($B130,Kulturen!$B$2:$B$81,0)),""))&gt;0,IFERROR(INDEX(Kulturen!$I$2:$I$81,MATCH($B130,Kulturen!$B$2:$B$81,0)),""),IF(N(IFERROR(INDEX(Kulturen!$J$2:$J$81,MATCH($B130,Kulturen!$B$2:$B$81,0)),""))&gt;0,MAX(1,ROUNDDOWN($K130*100/IFERROR(INDEX(Kulturen!$J$2:$J$81,MATCH($B130,Kulturen!$B$2:$B$81,0)),""),0)),"")))</f>
        <v/>
      </c>
      <c r="M130" s="26">
        <f>IF(OR($J130="",N(IFERROR(INDEX(Kulturen!$K$2:$K$81,MATCH($B130,Kulturen!$B$2:$B$81,0)),""))=0),"",MAX(1,ROUNDDOWN($J130*100/IFERROR(INDEX(Kulturen!$K$2:$K$81,MATCH($B130,Kulturen!$B$2:$B$81,0)),""),0)))</f>
        <v/>
      </c>
      <c r="N130" s="26">
        <f>IF(OR($L130="",$M130=""),"",$L130*$M130)</f>
        <v/>
      </c>
      <c r="O130" s="15">
        <f>IF(OR($N130="",N($J130)*N($K130)=0),"",ROUND($N130/(N($J130)*N($K130)),2))</f>
        <v/>
      </c>
      <c r="P130" s="27">
        <f>IF(OR($B130="",N(IFERROR(INDEX(Kulturen!$L$2:$L$81,MATCH($B130,Kulturen!$B$2:$B$81,0)),""))=0),"",IFERROR(INDEX(Kulturen!$L$2:$L$81,MATCH($B130,Kulturen!$B$2:$B$81,0)),""))</f>
        <v/>
      </c>
      <c r="Q130" s="28">
        <f>IF(OR($N130="",$P130=""),"",ROUND($N130*$P130,1))</f>
        <v/>
      </c>
      <c r="R130" s="10">
        <f>IF($B130="","",T(IFERROR(INDEX(Kulturen!$M$2:$M$81,MATCH($B130,Kulturen!$B$2:$B$81,0)),"")))</f>
        <v/>
      </c>
      <c r="S130" s="30" t="n"/>
      <c r="T130" s="17" t="n"/>
      <c r="U130" s="16" t="n"/>
      <c r="V130" s="16" t="n"/>
    </row>
    <row r="131">
      <c r="A131" s="10">
        <f>IF($B131="","",COUNTIF($B$2:$B131,$B131))</f>
        <v/>
      </c>
      <c r="B131" s="16" t="n"/>
      <c r="C131" s="10">
        <f>IF($B131="","",T(IFERROR(INDEX(Kulturen!$D$2:$D$81,MATCH($B131,Kulturen!$B$2:$B$81,0)),"")))</f>
        <v/>
      </c>
      <c r="D131" s="10">
        <f>IF($B131="","",T(IFERROR(INDEX(Kulturen!$E$2:$E$81,MATCH($B131,Kulturen!$B$2:$B$81,0)),"")))</f>
        <v/>
      </c>
      <c r="E131" s="16" t="n"/>
      <c r="F131" s="20" t="n"/>
      <c r="G131" s="26">
        <f>IF(OR($B131="",$F131=""),"",MOD($F131+N(IFERROR(INDEX(Kulturen!$F$2:$F$81,MATCH($B131,Kulturen!$B$2:$B$81,0)),""))-1,52)+1)</f>
        <v/>
      </c>
      <c r="H131" s="26">
        <f>IF(OR($B131="",$G131=""),"",MOD($G131+N(IFERROR(INDEX(Kulturen!$G$2:$G$81,MATCH($B131,Kulturen!$B$2:$B$81,0)),""))-1,52)+1)</f>
        <v/>
      </c>
      <c r="I131" s="26">
        <f>IF(OR($B131="",$H131=""),"",MOD($H131+N(IFERROR(INDEX(Kulturen!$H$2:$H$81,MATCH($B131,Kulturen!$B$2:$B$81,0)),""))-1,52)+1)</f>
        <v/>
      </c>
      <c r="J131" s="15">
        <f>IF($E131="","",IFERROR(INDEX(Beete!$C$2:$C$121,MATCH($E131,Beete!$B$2:$B$121,0)),""))</f>
        <v/>
      </c>
      <c r="K131" s="15">
        <f>IF($E131="","",IF(IFERROR(INDEX(Beete!$D$2:$D$121,MATCH($E131,Beete!$B$2:$B$121,0)),"")="",1.2,IFERROR(INDEX(Beete!$D$2:$D$121,MATCH($E131,Beete!$B$2:$B$121,0)),"")))</f>
        <v/>
      </c>
      <c r="L131" s="26">
        <f>IF($B131="","",IF(N(IFERROR(INDEX(Kulturen!$I$2:$I$81,MATCH($B131,Kulturen!$B$2:$B$81,0)),""))&gt;0,IFERROR(INDEX(Kulturen!$I$2:$I$81,MATCH($B131,Kulturen!$B$2:$B$81,0)),""),IF(N(IFERROR(INDEX(Kulturen!$J$2:$J$81,MATCH($B131,Kulturen!$B$2:$B$81,0)),""))&gt;0,MAX(1,ROUNDDOWN($K131*100/IFERROR(INDEX(Kulturen!$J$2:$J$81,MATCH($B131,Kulturen!$B$2:$B$81,0)),""),0)),"")))</f>
        <v/>
      </c>
      <c r="M131" s="26">
        <f>IF(OR($J131="",N(IFERROR(INDEX(Kulturen!$K$2:$K$81,MATCH($B131,Kulturen!$B$2:$B$81,0)),""))=0),"",MAX(1,ROUNDDOWN($J131*100/IFERROR(INDEX(Kulturen!$K$2:$K$81,MATCH($B131,Kulturen!$B$2:$B$81,0)),""),0)))</f>
        <v/>
      </c>
      <c r="N131" s="26">
        <f>IF(OR($L131="",$M131=""),"",$L131*$M131)</f>
        <v/>
      </c>
      <c r="O131" s="15">
        <f>IF(OR($N131="",N($J131)*N($K131)=0),"",ROUND($N131/(N($J131)*N($K131)),2))</f>
        <v/>
      </c>
      <c r="P131" s="27">
        <f>IF(OR($B131="",N(IFERROR(INDEX(Kulturen!$L$2:$L$81,MATCH($B131,Kulturen!$B$2:$B$81,0)),""))=0),"",IFERROR(INDEX(Kulturen!$L$2:$L$81,MATCH($B131,Kulturen!$B$2:$B$81,0)),""))</f>
        <v/>
      </c>
      <c r="Q131" s="28">
        <f>IF(OR($N131="",$P131=""),"",ROUND($N131*$P131,1))</f>
        <v/>
      </c>
      <c r="R131" s="10">
        <f>IF($B131="","",T(IFERROR(INDEX(Kulturen!$M$2:$M$81,MATCH($B131,Kulturen!$B$2:$B$81,0)),"")))</f>
        <v/>
      </c>
      <c r="S131" s="30" t="n"/>
      <c r="T131" s="17" t="n"/>
      <c r="U131" s="16" t="n"/>
      <c r="V131" s="16" t="n"/>
    </row>
    <row r="132">
      <c r="A132" s="10">
        <f>IF($B132="","",COUNTIF($B$2:$B132,$B132))</f>
        <v/>
      </c>
      <c r="B132" s="16" t="n"/>
      <c r="C132" s="10">
        <f>IF($B132="","",T(IFERROR(INDEX(Kulturen!$D$2:$D$81,MATCH($B132,Kulturen!$B$2:$B$81,0)),"")))</f>
        <v/>
      </c>
      <c r="D132" s="10">
        <f>IF($B132="","",T(IFERROR(INDEX(Kulturen!$E$2:$E$81,MATCH($B132,Kulturen!$B$2:$B$81,0)),"")))</f>
        <v/>
      </c>
      <c r="E132" s="16" t="n"/>
      <c r="F132" s="20" t="n"/>
      <c r="G132" s="26">
        <f>IF(OR($B132="",$F132=""),"",MOD($F132+N(IFERROR(INDEX(Kulturen!$F$2:$F$81,MATCH($B132,Kulturen!$B$2:$B$81,0)),""))-1,52)+1)</f>
        <v/>
      </c>
      <c r="H132" s="26">
        <f>IF(OR($B132="",$G132=""),"",MOD($G132+N(IFERROR(INDEX(Kulturen!$G$2:$G$81,MATCH($B132,Kulturen!$B$2:$B$81,0)),""))-1,52)+1)</f>
        <v/>
      </c>
      <c r="I132" s="26">
        <f>IF(OR($B132="",$H132=""),"",MOD($H132+N(IFERROR(INDEX(Kulturen!$H$2:$H$81,MATCH($B132,Kulturen!$B$2:$B$81,0)),""))-1,52)+1)</f>
        <v/>
      </c>
      <c r="J132" s="15">
        <f>IF($E132="","",IFERROR(INDEX(Beete!$C$2:$C$121,MATCH($E132,Beete!$B$2:$B$121,0)),""))</f>
        <v/>
      </c>
      <c r="K132" s="15">
        <f>IF($E132="","",IF(IFERROR(INDEX(Beete!$D$2:$D$121,MATCH($E132,Beete!$B$2:$B$121,0)),"")="",1.2,IFERROR(INDEX(Beete!$D$2:$D$121,MATCH($E132,Beete!$B$2:$B$121,0)),"")))</f>
        <v/>
      </c>
      <c r="L132" s="26">
        <f>IF($B132="","",IF(N(IFERROR(INDEX(Kulturen!$I$2:$I$81,MATCH($B132,Kulturen!$B$2:$B$81,0)),""))&gt;0,IFERROR(INDEX(Kulturen!$I$2:$I$81,MATCH($B132,Kulturen!$B$2:$B$81,0)),""),IF(N(IFERROR(INDEX(Kulturen!$J$2:$J$81,MATCH($B132,Kulturen!$B$2:$B$81,0)),""))&gt;0,MAX(1,ROUNDDOWN($K132*100/IFERROR(INDEX(Kulturen!$J$2:$J$81,MATCH($B132,Kulturen!$B$2:$B$81,0)),""),0)),"")))</f>
        <v/>
      </c>
      <c r="M132" s="26">
        <f>IF(OR($J132="",N(IFERROR(INDEX(Kulturen!$K$2:$K$81,MATCH($B132,Kulturen!$B$2:$B$81,0)),""))=0),"",MAX(1,ROUNDDOWN($J132*100/IFERROR(INDEX(Kulturen!$K$2:$K$81,MATCH($B132,Kulturen!$B$2:$B$81,0)),""),0)))</f>
        <v/>
      </c>
      <c r="N132" s="26">
        <f>IF(OR($L132="",$M132=""),"",$L132*$M132)</f>
        <v/>
      </c>
      <c r="O132" s="15">
        <f>IF(OR($N132="",N($J132)*N($K132)=0),"",ROUND($N132/(N($J132)*N($K132)),2))</f>
        <v/>
      </c>
      <c r="P132" s="27">
        <f>IF(OR($B132="",N(IFERROR(INDEX(Kulturen!$L$2:$L$81,MATCH($B132,Kulturen!$B$2:$B$81,0)),""))=0),"",IFERROR(INDEX(Kulturen!$L$2:$L$81,MATCH($B132,Kulturen!$B$2:$B$81,0)),""))</f>
        <v/>
      </c>
      <c r="Q132" s="28">
        <f>IF(OR($N132="",$P132=""),"",ROUND($N132*$P132,1))</f>
        <v/>
      </c>
      <c r="R132" s="10">
        <f>IF($B132="","",T(IFERROR(INDEX(Kulturen!$M$2:$M$81,MATCH($B132,Kulturen!$B$2:$B$81,0)),"")))</f>
        <v/>
      </c>
      <c r="S132" s="30" t="n"/>
      <c r="T132" s="17" t="n"/>
      <c r="U132" s="16" t="n"/>
      <c r="V132" s="16" t="n"/>
    </row>
    <row r="133">
      <c r="A133" s="10">
        <f>IF($B133="","",COUNTIF($B$2:$B133,$B133))</f>
        <v/>
      </c>
      <c r="B133" s="16" t="n"/>
      <c r="C133" s="10">
        <f>IF($B133="","",T(IFERROR(INDEX(Kulturen!$D$2:$D$81,MATCH($B133,Kulturen!$B$2:$B$81,0)),"")))</f>
        <v/>
      </c>
      <c r="D133" s="10">
        <f>IF($B133="","",T(IFERROR(INDEX(Kulturen!$E$2:$E$81,MATCH($B133,Kulturen!$B$2:$B$81,0)),"")))</f>
        <v/>
      </c>
      <c r="E133" s="16" t="n"/>
      <c r="F133" s="20" t="n"/>
      <c r="G133" s="26">
        <f>IF(OR($B133="",$F133=""),"",MOD($F133+N(IFERROR(INDEX(Kulturen!$F$2:$F$81,MATCH($B133,Kulturen!$B$2:$B$81,0)),""))-1,52)+1)</f>
        <v/>
      </c>
      <c r="H133" s="26">
        <f>IF(OR($B133="",$G133=""),"",MOD($G133+N(IFERROR(INDEX(Kulturen!$G$2:$G$81,MATCH($B133,Kulturen!$B$2:$B$81,0)),""))-1,52)+1)</f>
        <v/>
      </c>
      <c r="I133" s="26">
        <f>IF(OR($B133="",$H133=""),"",MOD($H133+N(IFERROR(INDEX(Kulturen!$H$2:$H$81,MATCH($B133,Kulturen!$B$2:$B$81,0)),""))-1,52)+1)</f>
        <v/>
      </c>
      <c r="J133" s="15">
        <f>IF($E133="","",IFERROR(INDEX(Beete!$C$2:$C$121,MATCH($E133,Beete!$B$2:$B$121,0)),""))</f>
        <v/>
      </c>
      <c r="K133" s="15">
        <f>IF($E133="","",IF(IFERROR(INDEX(Beete!$D$2:$D$121,MATCH($E133,Beete!$B$2:$B$121,0)),"")="",1.2,IFERROR(INDEX(Beete!$D$2:$D$121,MATCH($E133,Beete!$B$2:$B$121,0)),"")))</f>
        <v/>
      </c>
      <c r="L133" s="26">
        <f>IF($B133="","",IF(N(IFERROR(INDEX(Kulturen!$I$2:$I$81,MATCH($B133,Kulturen!$B$2:$B$81,0)),""))&gt;0,IFERROR(INDEX(Kulturen!$I$2:$I$81,MATCH($B133,Kulturen!$B$2:$B$81,0)),""),IF(N(IFERROR(INDEX(Kulturen!$J$2:$J$81,MATCH($B133,Kulturen!$B$2:$B$81,0)),""))&gt;0,MAX(1,ROUNDDOWN($K133*100/IFERROR(INDEX(Kulturen!$J$2:$J$81,MATCH($B133,Kulturen!$B$2:$B$81,0)),""),0)),"")))</f>
        <v/>
      </c>
      <c r="M133" s="26">
        <f>IF(OR($J133="",N(IFERROR(INDEX(Kulturen!$K$2:$K$81,MATCH($B133,Kulturen!$B$2:$B$81,0)),""))=0),"",MAX(1,ROUNDDOWN($J133*100/IFERROR(INDEX(Kulturen!$K$2:$K$81,MATCH($B133,Kulturen!$B$2:$B$81,0)),""),0)))</f>
        <v/>
      </c>
      <c r="N133" s="26">
        <f>IF(OR($L133="",$M133=""),"",$L133*$M133)</f>
        <v/>
      </c>
      <c r="O133" s="15">
        <f>IF(OR($N133="",N($J133)*N($K133)=0),"",ROUND($N133/(N($J133)*N($K133)),2))</f>
        <v/>
      </c>
      <c r="P133" s="27">
        <f>IF(OR($B133="",N(IFERROR(INDEX(Kulturen!$L$2:$L$81,MATCH($B133,Kulturen!$B$2:$B$81,0)),""))=0),"",IFERROR(INDEX(Kulturen!$L$2:$L$81,MATCH($B133,Kulturen!$B$2:$B$81,0)),""))</f>
        <v/>
      </c>
      <c r="Q133" s="28">
        <f>IF(OR($N133="",$P133=""),"",ROUND($N133*$P133,1))</f>
        <v/>
      </c>
      <c r="R133" s="10">
        <f>IF($B133="","",T(IFERROR(INDEX(Kulturen!$M$2:$M$81,MATCH($B133,Kulturen!$B$2:$B$81,0)),"")))</f>
        <v/>
      </c>
      <c r="S133" s="30" t="n"/>
      <c r="T133" s="17" t="n"/>
      <c r="U133" s="16" t="n"/>
      <c r="V133" s="16" t="n"/>
    </row>
    <row r="134">
      <c r="A134" s="10">
        <f>IF($B134="","",COUNTIF($B$2:$B134,$B134))</f>
        <v/>
      </c>
      <c r="B134" s="16" t="n"/>
      <c r="C134" s="10">
        <f>IF($B134="","",T(IFERROR(INDEX(Kulturen!$D$2:$D$81,MATCH($B134,Kulturen!$B$2:$B$81,0)),"")))</f>
        <v/>
      </c>
      <c r="D134" s="10">
        <f>IF($B134="","",T(IFERROR(INDEX(Kulturen!$E$2:$E$81,MATCH($B134,Kulturen!$B$2:$B$81,0)),"")))</f>
        <v/>
      </c>
      <c r="E134" s="16" t="n"/>
      <c r="F134" s="20" t="n"/>
      <c r="G134" s="26">
        <f>IF(OR($B134="",$F134=""),"",MOD($F134+N(IFERROR(INDEX(Kulturen!$F$2:$F$81,MATCH($B134,Kulturen!$B$2:$B$81,0)),""))-1,52)+1)</f>
        <v/>
      </c>
      <c r="H134" s="26">
        <f>IF(OR($B134="",$G134=""),"",MOD($G134+N(IFERROR(INDEX(Kulturen!$G$2:$G$81,MATCH($B134,Kulturen!$B$2:$B$81,0)),""))-1,52)+1)</f>
        <v/>
      </c>
      <c r="I134" s="26">
        <f>IF(OR($B134="",$H134=""),"",MOD($H134+N(IFERROR(INDEX(Kulturen!$H$2:$H$81,MATCH($B134,Kulturen!$B$2:$B$81,0)),""))-1,52)+1)</f>
        <v/>
      </c>
      <c r="J134" s="15">
        <f>IF($E134="","",IFERROR(INDEX(Beete!$C$2:$C$121,MATCH($E134,Beete!$B$2:$B$121,0)),""))</f>
        <v/>
      </c>
      <c r="K134" s="15">
        <f>IF($E134="","",IF(IFERROR(INDEX(Beete!$D$2:$D$121,MATCH($E134,Beete!$B$2:$B$121,0)),"")="",1.2,IFERROR(INDEX(Beete!$D$2:$D$121,MATCH($E134,Beete!$B$2:$B$121,0)),"")))</f>
        <v/>
      </c>
      <c r="L134" s="26">
        <f>IF($B134="","",IF(N(IFERROR(INDEX(Kulturen!$I$2:$I$81,MATCH($B134,Kulturen!$B$2:$B$81,0)),""))&gt;0,IFERROR(INDEX(Kulturen!$I$2:$I$81,MATCH($B134,Kulturen!$B$2:$B$81,0)),""),IF(N(IFERROR(INDEX(Kulturen!$J$2:$J$81,MATCH($B134,Kulturen!$B$2:$B$81,0)),""))&gt;0,MAX(1,ROUNDDOWN($K134*100/IFERROR(INDEX(Kulturen!$J$2:$J$81,MATCH($B134,Kulturen!$B$2:$B$81,0)),""),0)),"")))</f>
        <v/>
      </c>
      <c r="M134" s="26">
        <f>IF(OR($J134="",N(IFERROR(INDEX(Kulturen!$K$2:$K$81,MATCH($B134,Kulturen!$B$2:$B$81,0)),""))=0),"",MAX(1,ROUNDDOWN($J134*100/IFERROR(INDEX(Kulturen!$K$2:$K$81,MATCH($B134,Kulturen!$B$2:$B$81,0)),""),0)))</f>
        <v/>
      </c>
      <c r="N134" s="26">
        <f>IF(OR($L134="",$M134=""),"",$L134*$M134)</f>
        <v/>
      </c>
      <c r="O134" s="15">
        <f>IF(OR($N134="",N($J134)*N($K134)=0),"",ROUND($N134/(N($J134)*N($K134)),2))</f>
        <v/>
      </c>
      <c r="P134" s="27">
        <f>IF(OR($B134="",N(IFERROR(INDEX(Kulturen!$L$2:$L$81,MATCH($B134,Kulturen!$B$2:$B$81,0)),""))=0),"",IFERROR(INDEX(Kulturen!$L$2:$L$81,MATCH($B134,Kulturen!$B$2:$B$81,0)),""))</f>
        <v/>
      </c>
      <c r="Q134" s="28">
        <f>IF(OR($N134="",$P134=""),"",ROUND($N134*$P134,1))</f>
        <v/>
      </c>
      <c r="R134" s="10">
        <f>IF($B134="","",T(IFERROR(INDEX(Kulturen!$M$2:$M$81,MATCH($B134,Kulturen!$B$2:$B$81,0)),"")))</f>
        <v/>
      </c>
      <c r="S134" s="30" t="n"/>
      <c r="T134" s="17" t="n"/>
      <c r="U134" s="16" t="n"/>
      <c r="V134" s="16" t="n"/>
    </row>
    <row r="135">
      <c r="A135" s="10">
        <f>IF($B135="","",COUNTIF($B$2:$B135,$B135))</f>
        <v/>
      </c>
      <c r="B135" s="16" t="n"/>
      <c r="C135" s="10">
        <f>IF($B135="","",T(IFERROR(INDEX(Kulturen!$D$2:$D$81,MATCH($B135,Kulturen!$B$2:$B$81,0)),"")))</f>
        <v/>
      </c>
      <c r="D135" s="10">
        <f>IF($B135="","",T(IFERROR(INDEX(Kulturen!$E$2:$E$81,MATCH($B135,Kulturen!$B$2:$B$81,0)),"")))</f>
        <v/>
      </c>
      <c r="E135" s="16" t="n"/>
      <c r="F135" s="20" t="n"/>
      <c r="G135" s="26">
        <f>IF(OR($B135="",$F135=""),"",MOD($F135+N(IFERROR(INDEX(Kulturen!$F$2:$F$81,MATCH($B135,Kulturen!$B$2:$B$81,0)),""))-1,52)+1)</f>
        <v/>
      </c>
      <c r="H135" s="26">
        <f>IF(OR($B135="",$G135=""),"",MOD($G135+N(IFERROR(INDEX(Kulturen!$G$2:$G$81,MATCH($B135,Kulturen!$B$2:$B$81,0)),""))-1,52)+1)</f>
        <v/>
      </c>
      <c r="I135" s="26">
        <f>IF(OR($B135="",$H135=""),"",MOD($H135+N(IFERROR(INDEX(Kulturen!$H$2:$H$81,MATCH($B135,Kulturen!$B$2:$B$81,0)),""))-1,52)+1)</f>
        <v/>
      </c>
      <c r="J135" s="15">
        <f>IF($E135="","",IFERROR(INDEX(Beete!$C$2:$C$121,MATCH($E135,Beete!$B$2:$B$121,0)),""))</f>
        <v/>
      </c>
      <c r="K135" s="15">
        <f>IF($E135="","",IF(IFERROR(INDEX(Beete!$D$2:$D$121,MATCH($E135,Beete!$B$2:$B$121,0)),"")="",1.2,IFERROR(INDEX(Beete!$D$2:$D$121,MATCH($E135,Beete!$B$2:$B$121,0)),"")))</f>
        <v/>
      </c>
      <c r="L135" s="26">
        <f>IF($B135="","",IF(N(IFERROR(INDEX(Kulturen!$I$2:$I$81,MATCH($B135,Kulturen!$B$2:$B$81,0)),""))&gt;0,IFERROR(INDEX(Kulturen!$I$2:$I$81,MATCH($B135,Kulturen!$B$2:$B$81,0)),""),IF(N(IFERROR(INDEX(Kulturen!$J$2:$J$81,MATCH($B135,Kulturen!$B$2:$B$81,0)),""))&gt;0,MAX(1,ROUNDDOWN($K135*100/IFERROR(INDEX(Kulturen!$J$2:$J$81,MATCH($B135,Kulturen!$B$2:$B$81,0)),""),0)),"")))</f>
        <v/>
      </c>
      <c r="M135" s="26">
        <f>IF(OR($J135="",N(IFERROR(INDEX(Kulturen!$K$2:$K$81,MATCH($B135,Kulturen!$B$2:$B$81,0)),""))=0),"",MAX(1,ROUNDDOWN($J135*100/IFERROR(INDEX(Kulturen!$K$2:$K$81,MATCH($B135,Kulturen!$B$2:$B$81,0)),""),0)))</f>
        <v/>
      </c>
      <c r="N135" s="26">
        <f>IF(OR($L135="",$M135=""),"",$L135*$M135)</f>
        <v/>
      </c>
      <c r="O135" s="15">
        <f>IF(OR($N135="",N($J135)*N($K135)=0),"",ROUND($N135/(N($J135)*N($K135)),2))</f>
        <v/>
      </c>
      <c r="P135" s="27">
        <f>IF(OR($B135="",N(IFERROR(INDEX(Kulturen!$L$2:$L$81,MATCH($B135,Kulturen!$B$2:$B$81,0)),""))=0),"",IFERROR(INDEX(Kulturen!$L$2:$L$81,MATCH($B135,Kulturen!$B$2:$B$81,0)),""))</f>
        <v/>
      </c>
      <c r="Q135" s="28">
        <f>IF(OR($N135="",$P135=""),"",ROUND($N135*$P135,1))</f>
        <v/>
      </c>
      <c r="R135" s="10">
        <f>IF($B135="","",T(IFERROR(INDEX(Kulturen!$M$2:$M$81,MATCH($B135,Kulturen!$B$2:$B$81,0)),"")))</f>
        <v/>
      </c>
      <c r="S135" s="30" t="n"/>
      <c r="T135" s="17" t="n"/>
      <c r="U135" s="16" t="n"/>
      <c r="V135" s="16" t="n"/>
    </row>
    <row r="136">
      <c r="A136" s="10">
        <f>IF($B136="","",COUNTIF($B$2:$B136,$B136))</f>
        <v/>
      </c>
      <c r="B136" s="16" t="n"/>
      <c r="C136" s="10">
        <f>IF($B136="","",T(IFERROR(INDEX(Kulturen!$D$2:$D$81,MATCH($B136,Kulturen!$B$2:$B$81,0)),"")))</f>
        <v/>
      </c>
      <c r="D136" s="10">
        <f>IF($B136="","",T(IFERROR(INDEX(Kulturen!$E$2:$E$81,MATCH($B136,Kulturen!$B$2:$B$81,0)),"")))</f>
        <v/>
      </c>
      <c r="E136" s="16" t="n"/>
      <c r="F136" s="20" t="n"/>
      <c r="G136" s="26">
        <f>IF(OR($B136="",$F136=""),"",MOD($F136+N(IFERROR(INDEX(Kulturen!$F$2:$F$81,MATCH($B136,Kulturen!$B$2:$B$81,0)),""))-1,52)+1)</f>
        <v/>
      </c>
      <c r="H136" s="26">
        <f>IF(OR($B136="",$G136=""),"",MOD($G136+N(IFERROR(INDEX(Kulturen!$G$2:$G$81,MATCH($B136,Kulturen!$B$2:$B$81,0)),""))-1,52)+1)</f>
        <v/>
      </c>
      <c r="I136" s="26">
        <f>IF(OR($B136="",$H136=""),"",MOD($H136+N(IFERROR(INDEX(Kulturen!$H$2:$H$81,MATCH($B136,Kulturen!$B$2:$B$81,0)),""))-1,52)+1)</f>
        <v/>
      </c>
      <c r="J136" s="15">
        <f>IF($E136="","",IFERROR(INDEX(Beete!$C$2:$C$121,MATCH($E136,Beete!$B$2:$B$121,0)),""))</f>
        <v/>
      </c>
      <c r="K136" s="15">
        <f>IF($E136="","",IF(IFERROR(INDEX(Beete!$D$2:$D$121,MATCH($E136,Beete!$B$2:$B$121,0)),"")="",1.2,IFERROR(INDEX(Beete!$D$2:$D$121,MATCH($E136,Beete!$B$2:$B$121,0)),"")))</f>
        <v/>
      </c>
      <c r="L136" s="26">
        <f>IF($B136="","",IF(N(IFERROR(INDEX(Kulturen!$I$2:$I$81,MATCH($B136,Kulturen!$B$2:$B$81,0)),""))&gt;0,IFERROR(INDEX(Kulturen!$I$2:$I$81,MATCH($B136,Kulturen!$B$2:$B$81,0)),""),IF(N(IFERROR(INDEX(Kulturen!$J$2:$J$81,MATCH($B136,Kulturen!$B$2:$B$81,0)),""))&gt;0,MAX(1,ROUNDDOWN($K136*100/IFERROR(INDEX(Kulturen!$J$2:$J$81,MATCH($B136,Kulturen!$B$2:$B$81,0)),""),0)),"")))</f>
        <v/>
      </c>
      <c r="M136" s="26">
        <f>IF(OR($J136="",N(IFERROR(INDEX(Kulturen!$K$2:$K$81,MATCH($B136,Kulturen!$B$2:$B$81,0)),""))=0),"",MAX(1,ROUNDDOWN($J136*100/IFERROR(INDEX(Kulturen!$K$2:$K$81,MATCH($B136,Kulturen!$B$2:$B$81,0)),""),0)))</f>
        <v/>
      </c>
      <c r="N136" s="26">
        <f>IF(OR($L136="",$M136=""),"",$L136*$M136)</f>
        <v/>
      </c>
      <c r="O136" s="15">
        <f>IF(OR($N136="",N($J136)*N($K136)=0),"",ROUND($N136/(N($J136)*N($K136)),2))</f>
        <v/>
      </c>
      <c r="P136" s="27">
        <f>IF(OR($B136="",N(IFERROR(INDEX(Kulturen!$L$2:$L$81,MATCH($B136,Kulturen!$B$2:$B$81,0)),""))=0),"",IFERROR(INDEX(Kulturen!$L$2:$L$81,MATCH($B136,Kulturen!$B$2:$B$81,0)),""))</f>
        <v/>
      </c>
      <c r="Q136" s="28">
        <f>IF(OR($N136="",$P136=""),"",ROUND($N136*$P136,1))</f>
        <v/>
      </c>
      <c r="R136" s="10">
        <f>IF($B136="","",T(IFERROR(INDEX(Kulturen!$M$2:$M$81,MATCH($B136,Kulturen!$B$2:$B$81,0)),"")))</f>
        <v/>
      </c>
      <c r="S136" s="30" t="n"/>
      <c r="T136" s="17" t="n"/>
      <c r="U136" s="16" t="n"/>
      <c r="V136" s="16" t="n"/>
    </row>
    <row r="137">
      <c r="A137" s="10">
        <f>IF($B137="","",COUNTIF($B$2:$B137,$B137))</f>
        <v/>
      </c>
      <c r="B137" s="16" t="n"/>
      <c r="C137" s="10">
        <f>IF($B137="","",T(IFERROR(INDEX(Kulturen!$D$2:$D$81,MATCH($B137,Kulturen!$B$2:$B$81,0)),"")))</f>
        <v/>
      </c>
      <c r="D137" s="10">
        <f>IF($B137="","",T(IFERROR(INDEX(Kulturen!$E$2:$E$81,MATCH($B137,Kulturen!$B$2:$B$81,0)),"")))</f>
        <v/>
      </c>
      <c r="E137" s="16" t="n"/>
      <c r="F137" s="20" t="n"/>
      <c r="G137" s="26">
        <f>IF(OR($B137="",$F137=""),"",MOD($F137+N(IFERROR(INDEX(Kulturen!$F$2:$F$81,MATCH($B137,Kulturen!$B$2:$B$81,0)),""))-1,52)+1)</f>
        <v/>
      </c>
      <c r="H137" s="26">
        <f>IF(OR($B137="",$G137=""),"",MOD($G137+N(IFERROR(INDEX(Kulturen!$G$2:$G$81,MATCH($B137,Kulturen!$B$2:$B$81,0)),""))-1,52)+1)</f>
        <v/>
      </c>
      <c r="I137" s="26">
        <f>IF(OR($B137="",$H137=""),"",MOD($H137+N(IFERROR(INDEX(Kulturen!$H$2:$H$81,MATCH($B137,Kulturen!$B$2:$B$81,0)),""))-1,52)+1)</f>
        <v/>
      </c>
      <c r="J137" s="15">
        <f>IF($E137="","",IFERROR(INDEX(Beete!$C$2:$C$121,MATCH($E137,Beete!$B$2:$B$121,0)),""))</f>
        <v/>
      </c>
      <c r="K137" s="15">
        <f>IF($E137="","",IF(IFERROR(INDEX(Beete!$D$2:$D$121,MATCH($E137,Beete!$B$2:$B$121,0)),"")="",1.2,IFERROR(INDEX(Beete!$D$2:$D$121,MATCH($E137,Beete!$B$2:$B$121,0)),"")))</f>
        <v/>
      </c>
      <c r="L137" s="26">
        <f>IF($B137="","",IF(N(IFERROR(INDEX(Kulturen!$I$2:$I$81,MATCH($B137,Kulturen!$B$2:$B$81,0)),""))&gt;0,IFERROR(INDEX(Kulturen!$I$2:$I$81,MATCH($B137,Kulturen!$B$2:$B$81,0)),""),IF(N(IFERROR(INDEX(Kulturen!$J$2:$J$81,MATCH($B137,Kulturen!$B$2:$B$81,0)),""))&gt;0,MAX(1,ROUNDDOWN($K137*100/IFERROR(INDEX(Kulturen!$J$2:$J$81,MATCH($B137,Kulturen!$B$2:$B$81,0)),""),0)),"")))</f>
        <v/>
      </c>
      <c r="M137" s="26">
        <f>IF(OR($J137="",N(IFERROR(INDEX(Kulturen!$K$2:$K$81,MATCH($B137,Kulturen!$B$2:$B$81,0)),""))=0),"",MAX(1,ROUNDDOWN($J137*100/IFERROR(INDEX(Kulturen!$K$2:$K$81,MATCH($B137,Kulturen!$B$2:$B$81,0)),""),0)))</f>
        <v/>
      </c>
      <c r="N137" s="26">
        <f>IF(OR($L137="",$M137=""),"",$L137*$M137)</f>
        <v/>
      </c>
      <c r="O137" s="15">
        <f>IF(OR($N137="",N($J137)*N($K137)=0),"",ROUND($N137/(N($J137)*N($K137)),2))</f>
        <v/>
      </c>
      <c r="P137" s="27">
        <f>IF(OR($B137="",N(IFERROR(INDEX(Kulturen!$L$2:$L$81,MATCH($B137,Kulturen!$B$2:$B$81,0)),""))=0),"",IFERROR(INDEX(Kulturen!$L$2:$L$81,MATCH($B137,Kulturen!$B$2:$B$81,0)),""))</f>
        <v/>
      </c>
      <c r="Q137" s="28">
        <f>IF(OR($N137="",$P137=""),"",ROUND($N137*$P137,1))</f>
        <v/>
      </c>
      <c r="R137" s="10">
        <f>IF($B137="","",T(IFERROR(INDEX(Kulturen!$M$2:$M$81,MATCH($B137,Kulturen!$B$2:$B$81,0)),"")))</f>
        <v/>
      </c>
      <c r="S137" s="30" t="n"/>
      <c r="T137" s="17" t="n"/>
      <c r="U137" s="16" t="n"/>
      <c r="V137" s="16" t="n"/>
    </row>
    <row r="138">
      <c r="A138" s="10">
        <f>IF($B138="","",COUNTIF($B$2:$B138,$B138))</f>
        <v/>
      </c>
      <c r="B138" s="16" t="n"/>
      <c r="C138" s="10">
        <f>IF($B138="","",T(IFERROR(INDEX(Kulturen!$D$2:$D$81,MATCH($B138,Kulturen!$B$2:$B$81,0)),"")))</f>
        <v/>
      </c>
      <c r="D138" s="10">
        <f>IF($B138="","",T(IFERROR(INDEX(Kulturen!$E$2:$E$81,MATCH($B138,Kulturen!$B$2:$B$81,0)),"")))</f>
        <v/>
      </c>
      <c r="E138" s="16" t="n"/>
      <c r="F138" s="20" t="n"/>
      <c r="G138" s="26">
        <f>IF(OR($B138="",$F138=""),"",MOD($F138+N(IFERROR(INDEX(Kulturen!$F$2:$F$81,MATCH($B138,Kulturen!$B$2:$B$81,0)),""))-1,52)+1)</f>
        <v/>
      </c>
      <c r="H138" s="26">
        <f>IF(OR($B138="",$G138=""),"",MOD($G138+N(IFERROR(INDEX(Kulturen!$G$2:$G$81,MATCH($B138,Kulturen!$B$2:$B$81,0)),""))-1,52)+1)</f>
        <v/>
      </c>
      <c r="I138" s="26">
        <f>IF(OR($B138="",$H138=""),"",MOD($H138+N(IFERROR(INDEX(Kulturen!$H$2:$H$81,MATCH($B138,Kulturen!$B$2:$B$81,0)),""))-1,52)+1)</f>
        <v/>
      </c>
      <c r="J138" s="15">
        <f>IF($E138="","",IFERROR(INDEX(Beete!$C$2:$C$121,MATCH($E138,Beete!$B$2:$B$121,0)),""))</f>
        <v/>
      </c>
      <c r="K138" s="15">
        <f>IF($E138="","",IF(IFERROR(INDEX(Beete!$D$2:$D$121,MATCH($E138,Beete!$B$2:$B$121,0)),"")="",1.2,IFERROR(INDEX(Beete!$D$2:$D$121,MATCH($E138,Beete!$B$2:$B$121,0)),"")))</f>
        <v/>
      </c>
      <c r="L138" s="26">
        <f>IF($B138="","",IF(N(IFERROR(INDEX(Kulturen!$I$2:$I$81,MATCH($B138,Kulturen!$B$2:$B$81,0)),""))&gt;0,IFERROR(INDEX(Kulturen!$I$2:$I$81,MATCH($B138,Kulturen!$B$2:$B$81,0)),""),IF(N(IFERROR(INDEX(Kulturen!$J$2:$J$81,MATCH($B138,Kulturen!$B$2:$B$81,0)),""))&gt;0,MAX(1,ROUNDDOWN($K138*100/IFERROR(INDEX(Kulturen!$J$2:$J$81,MATCH($B138,Kulturen!$B$2:$B$81,0)),""),0)),"")))</f>
        <v/>
      </c>
      <c r="M138" s="26">
        <f>IF(OR($J138="",N(IFERROR(INDEX(Kulturen!$K$2:$K$81,MATCH($B138,Kulturen!$B$2:$B$81,0)),""))=0),"",MAX(1,ROUNDDOWN($J138*100/IFERROR(INDEX(Kulturen!$K$2:$K$81,MATCH($B138,Kulturen!$B$2:$B$81,0)),""),0)))</f>
        <v/>
      </c>
      <c r="N138" s="26">
        <f>IF(OR($L138="",$M138=""),"",$L138*$M138)</f>
        <v/>
      </c>
      <c r="O138" s="15">
        <f>IF(OR($N138="",N($J138)*N($K138)=0),"",ROUND($N138/(N($J138)*N($K138)),2))</f>
        <v/>
      </c>
      <c r="P138" s="27">
        <f>IF(OR($B138="",N(IFERROR(INDEX(Kulturen!$L$2:$L$81,MATCH($B138,Kulturen!$B$2:$B$81,0)),""))=0),"",IFERROR(INDEX(Kulturen!$L$2:$L$81,MATCH($B138,Kulturen!$B$2:$B$81,0)),""))</f>
        <v/>
      </c>
      <c r="Q138" s="28">
        <f>IF(OR($N138="",$P138=""),"",ROUND($N138*$P138,1))</f>
        <v/>
      </c>
      <c r="R138" s="10">
        <f>IF($B138="","",T(IFERROR(INDEX(Kulturen!$M$2:$M$81,MATCH($B138,Kulturen!$B$2:$B$81,0)),"")))</f>
        <v/>
      </c>
      <c r="S138" s="30" t="n"/>
      <c r="T138" s="17" t="n"/>
      <c r="U138" s="16" t="n"/>
      <c r="V138" s="16" t="n"/>
    </row>
    <row r="139">
      <c r="A139" s="10">
        <f>IF($B139="","",COUNTIF($B$2:$B139,$B139))</f>
        <v/>
      </c>
      <c r="B139" s="16" t="n"/>
      <c r="C139" s="10">
        <f>IF($B139="","",T(IFERROR(INDEX(Kulturen!$D$2:$D$81,MATCH($B139,Kulturen!$B$2:$B$81,0)),"")))</f>
        <v/>
      </c>
      <c r="D139" s="10">
        <f>IF($B139="","",T(IFERROR(INDEX(Kulturen!$E$2:$E$81,MATCH($B139,Kulturen!$B$2:$B$81,0)),"")))</f>
        <v/>
      </c>
      <c r="E139" s="16" t="n"/>
      <c r="F139" s="20" t="n"/>
      <c r="G139" s="26">
        <f>IF(OR($B139="",$F139=""),"",MOD($F139+N(IFERROR(INDEX(Kulturen!$F$2:$F$81,MATCH($B139,Kulturen!$B$2:$B$81,0)),""))-1,52)+1)</f>
        <v/>
      </c>
      <c r="H139" s="26">
        <f>IF(OR($B139="",$G139=""),"",MOD($G139+N(IFERROR(INDEX(Kulturen!$G$2:$G$81,MATCH($B139,Kulturen!$B$2:$B$81,0)),""))-1,52)+1)</f>
        <v/>
      </c>
      <c r="I139" s="26">
        <f>IF(OR($B139="",$H139=""),"",MOD($H139+N(IFERROR(INDEX(Kulturen!$H$2:$H$81,MATCH($B139,Kulturen!$B$2:$B$81,0)),""))-1,52)+1)</f>
        <v/>
      </c>
      <c r="J139" s="15">
        <f>IF($E139="","",IFERROR(INDEX(Beete!$C$2:$C$121,MATCH($E139,Beete!$B$2:$B$121,0)),""))</f>
        <v/>
      </c>
      <c r="K139" s="15">
        <f>IF($E139="","",IF(IFERROR(INDEX(Beete!$D$2:$D$121,MATCH($E139,Beete!$B$2:$B$121,0)),"")="",1.2,IFERROR(INDEX(Beete!$D$2:$D$121,MATCH($E139,Beete!$B$2:$B$121,0)),"")))</f>
        <v/>
      </c>
      <c r="L139" s="26">
        <f>IF($B139="","",IF(N(IFERROR(INDEX(Kulturen!$I$2:$I$81,MATCH($B139,Kulturen!$B$2:$B$81,0)),""))&gt;0,IFERROR(INDEX(Kulturen!$I$2:$I$81,MATCH($B139,Kulturen!$B$2:$B$81,0)),""),IF(N(IFERROR(INDEX(Kulturen!$J$2:$J$81,MATCH($B139,Kulturen!$B$2:$B$81,0)),""))&gt;0,MAX(1,ROUNDDOWN($K139*100/IFERROR(INDEX(Kulturen!$J$2:$J$81,MATCH($B139,Kulturen!$B$2:$B$81,0)),""),0)),"")))</f>
        <v/>
      </c>
      <c r="M139" s="26">
        <f>IF(OR($J139="",N(IFERROR(INDEX(Kulturen!$K$2:$K$81,MATCH($B139,Kulturen!$B$2:$B$81,0)),""))=0),"",MAX(1,ROUNDDOWN($J139*100/IFERROR(INDEX(Kulturen!$K$2:$K$81,MATCH($B139,Kulturen!$B$2:$B$81,0)),""),0)))</f>
        <v/>
      </c>
      <c r="N139" s="26">
        <f>IF(OR($L139="",$M139=""),"",$L139*$M139)</f>
        <v/>
      </c>
      <c r="O139" s="15">
        <f>IF(OR($N139="",N($J139)*N($K139)=0),"",ROUND($N139/(N($J139)*N($K139)),2))</f>
        <v/>
      </c>
      <c r="P139" s="27">
        <f>IF(OR($B139="",N(IFERROR(INDEX(Kulturen!$L$2:$L$81,MATCH($B139,Kulturen!$B$2:$B$81,0)),""))=0),"",IFERROR(INDEX(Kulturen!$L$2:$L$81,MATCH($B139,Kulturen!$B$2:$B$81,0)),""))</f>
        <v/>
      </c>
      <c r="Q139" s="28">
        <f>IF(OR($N139="",$P139=""),"",ROUND($N139*$P139,1))</f>
        <v/>
      </c>
      <c r="R139" s="10">
        <f>IF($B139="","",T(IFERROR(INDEX(Kulturen!$M$2:$M$81,MATCH($B139,Kulturen!$B$2:$B$81,0)),"")))</f>
        <v/>
      </c>
      <c r="S139" s="30" t="n"/>
      <c r="T139" s="17" t="n"/>
      <c r="U139" s="16" t="n"/>
      <c r="V139" s="16" t="n"/>
    </row>
    <row r="140">
      <c r="A140" s="10">
        <f>IF($B140="","",COUNTIF($B$2:$B140,$B140))</f>
        <v/>
      </c>
      <c r="B140" s="16" t="n"/>
      <c r="C140" s="10">
        <f>IF($B140="","",T(IFERROR(INDEX(Kulturen!$D$2:$D$81,MATCH($B140,Kulturen!$B$2:$B$81,0)),"")))</f>
        <v/>
      </c>
      <c r="D140" s="10">
        <f>IF($B140="","",T(IFERROR(INDEX(Kulturen!$E$2:$E$81,MATCH($B140,Kulturen!$B$2:$B$81,0)),"")))</f>
        <v/>
      </c>
      <c r="E140" s="16" t="n"/>
      <c r="F140" s="20" t="n"/>
      <c r="G140" s="26">
        <f>IF(OR($B140="",$F140=""),"",MOD($F140+N(IFERROR(INDEX(Kulturen!$F$2:$F$81,MATCH($B140,Kulturen!$B$2:$B$81,0)),""))-1,52)+1)</f>
        <v/>
      </c>
      <c r="H140" s="26">
        <f>IF(OR($B140="",$G140=""),"",MOD($G140+N(IFERROR(INDEX(Kulturen!$G$2:$G$81,MATCH($B140,Kulturen!$B$2:$B$81,0)),""))-1,52)+1)</f>
        <v/>
      </c>
      <c r="I140" s="26">
        <f>IF(OR($B140="",$H140=""),"",MOD($H140+N(IFERROR(INDEX(Kulturen!$H$2:$H$81,MATCH($B140,Kulturen!$B$2:$B$81,0)),""))-1,52)+1)</f>
        <v/>
      </c>
      <c r="J140" s="15">
        <f>IF($E140="","",IFERROR(INDEX(Beete!$C$2:$C$121,MATCH($E140,Beete!$B$2:$B$121,0)),""))</f>
        <v/>
      </c>
      <c r="K140" s="15">
        <f>IF($E140="","",IF(IFERROR(INDEX(Beete!$D$2:$D$121,MATCH($E140,Beete!$B$2:$B$121,0)),"")="",1.2,IFERROR(INDEX(Beete!$D$2:$D$121,MATCH($E140,Beete!$B$2:$B$121,0)),"")))</f>
        <v/>
      </c>
      <c r="L140" s="26">
        <f>IF($B140="","",IF(N(IFERROR(INDEX(Kulturen!$I$2:$I$81,MATCH($B140,Kulturen!$B$2:$B$81,0)),""))&gt;0,IFERROR(INDEX(Kulturen!$I$2:$I$81,MATCH($B140,Kulturen!$B$2:$B$81,0)),""),IF(N(IFERROR(INDEX(Kulturen!$J$2:$J$81,MATCH($B140,Kulturen!$B$2:$B$81,0)),""))&gt;0,MAX(1,ROUNDDOWN($K140*100/IFERROR(INDEX(Kulturen!$J$2:$J$81,MATCH($B140,Kulturen!$B$2:$B$81,0)),""),0)),"")))</f>
        <v/>
      </c>
      <c r="M140" s="26">
        <f>IF(OR($J140="",N(IFERROR(INDEX(Kulturen!$K$2:$K$81,MATCH($B140,Kulturen!$B$2:$B$81,0)),""))=0),"",MAX(1,ROUNDDOWN($J140*100/IFERROR(INDEX(Kulturen!$K$2:$K$81,MATCH($B140,Kulturen!$B$2:$B$81,0)),""),0)))</f>
        <v/>
      </c>
      <c r="N140" s="26">
        <f>IF(OR($L140="",$M140=""),"",$L140*$M140)</f>
        <v/>
      </c>
      <c r="O140" s="15">
        <f>IF(OR($N140="",N($J140)*N($K140)=0),"",ROUND($N140/(N($J140)*N($K140)),2))</f>
        <v/>
      </c>
      <c r="P140" s="27">
        <f>IF(OR($B140="",N(IFERROR(INDEX(Kulturen!$L$2:$L$81,MATCH($B140,Kulturen!$B$2:$B$81,0)),""))=0),"",IFERROR(INDEX(Kulturen!$L$2:$L$81,MATCH($B140,Kulturen!$B$2:$B$81,0)),""))</f>
        <v/>
      </c>
      <c r="Q140" s="28">
        <f>IF(OR($N140="",$P140=""),"",ROUND($N140*$P140,1))</f>
        <v/>
      </c>
      <c r="R140" s="10">
        <f>IF($B140="","",T(IFERROR(INDEX(Kulturen!$M$2:$M$81,MATCH($B140,Kulturen!$B$2:$B$81,0)),"")))</f>
        <v/>
      </c>
      <c r="S140" s="30" t="n"/>
      <c r="T140" s="17" t="n"/>
      <c r="U140" s="16" t="n"/>
      <c r="V140" s="16" t="n"/>
    </row>
    <row r="141">
      <c r="A141" s="10">
        <f>IF($B141="","",COUNTIF($B$2:$B141,$B141))</f>
        <v/>
      </c>
      <c r="B141" s="16" t="n"/>
      <c r="C141" s="10">
        <f>IF($B141="","",T(IFERROR(INDEX(Kulturen!$D$2:$D$81,MATCH($B141,Kulturen!$B$2:$B$81,0)),"")))</f>
        <v/>
      </c>
      <c r="D141" s="10">
        <f>IF($B141="","",T(IFERROR(INDEX(Kulturen!$E$2:$E$81,MATCH($B141,Kulturen!$B$2:$B$81,0)),"")))</f>
        <v/>
      </c>
      <c r="E141" s="16" t="n"/>
      <c r="F141" s="20" t="n"/>
      <c r="G141" s="26">
        <f>IF(OR($B141="",$F141=""),"",MOD($F141+N(IFERROR(INDEX(Kulturen!$F$2:$F$81,MATCH($B141,Kulturen!$B$2:$B$81,0)),""))-1,52)+1)</f>
        <v/>
      </c>
      <c r="H141" s="26">
        <f>IF(OR($B141="",$G141=""),"",MOD($G141+N(IFERROR(INDEX(Kulturen!$G$2:$G$81,MATCH($B141,Kulturen!$B$2:$B$81,0)),""))-1,52)+1)</f>
        <v/>
      </c>
      <c r="I141" s="26">
        <f>IF(OR($B141="",$H141=""),"",MOD($H141+N(IFERROR(INDEX(Kulturen!$H$2:$H$81,MATCH($B141,Kulturen!$B$2:$B$81,0)),""))-1,52)+1)</f>
        <v/>
      </c>
      <c r="J141" s="15">
        <f>IF($E141="","",IFERROR(INDEX(Beete!$C$2:$C$121,MATCH($E141,Beete!$B$2:$B$121,0)),""))</f>
        <v/>
      </c>
      <c r="K141" s="15">
        <f>IF($E141="","",IF(IFERROR(INDEX(Beete!$D$2:$D$121,MATCH($E141,Beete!$B$2:$B$121,0)),"")="",1.2,IFERROR(INDEX(Beete!$D$2:$D$121,MATCH($E141,Beete!$B$2:$B$121,0)),"")))</f>
        <v/>
      </c>
      <c r="L141" s="26">
        <f>IF($B141="","",IF(N(IFERROR(INDEX(Kulturen!$I$2:$I$81,MATCH($B141,Kulturen!$B$2:$B$81,0)),""))&gt;0,IFERROR(INDEX(Kulturen!$I$2:$I$81,MATCH($B141,Kulturen!$B$2:$B$81,0)),""),IF(N(IFERROR(INDEX(Kulturen!$J$2:$J$81,MATCH($B141,Kulturen!$B$2:$B$81,0)),""))&gt;0,MAX(1,ROUNDDOWN($K141*100/IFERROR(INDEX(Kulturen!$J$2:$J$81,MATCH($B141,Kulturen!$B$2:$B$81,0)),""),0)),"")))</f>
        <v/>
      </c>
      <c r="M141" s="26">
        <f>IF(OR($J141="",N(IFERROR(INDEX(Kulturen!$K$2:$K$81,MATCH($B141,Kulturen!$B$2:$B$81,0)),""))=0),"",MAX(1,ROUNDDOWN($J141*100/IFERROR(INDEX(Kulturen!$K$2:$K$81,MATCH($B141,Kulturen!$B$2:$B$81,0)),""),0)))</f>
        <v/>
      </c>
      <c r="N141" s="26">
        <f>IF(OR($L141="",$M141=""),"",$L141*$M141)</f>
        <v/>
      </c>
      <c r="O141" s="15">
        <f>IF(OR($N141="",N($J141)*N($K141)=0),"",ROUND($N141/(N($J141)*N($K141)),2))</f>
        <v/>
      </c>
      <c r="P141" s="27">
        <f>IF(OR($B141="",N(IFERROR(INDEX(Kulturen!$L$2:$L$81,MATCH($B141,Kulturen!$B$2:$B$81,0)),""))=0),"",IFERROR(INDEX(Kulturen!$L$2:$L$81,MATCH($B141,Kulturen!$B$2:$B$81,0)),""))</f>
        <v/>
      </c>
      <c r="Q141" s="28">
        <f>IF(OR($N141="",$P141=""),"",ROUND($N141*$P141,1))</f>
        <v/>
      </c>
      <c r="R141" s="10">
        <f>IF($B141="","",T(IFERROR(INDEX(Kulturen!$M$2:$M$81,MATCH($B141,Kulturen!$B$2:$B$81,0)),"")))</f>
        <v/>
      </c>
      <c r="S141" s="30" t="n"/>
      <c r="T141" s="17" t="n"/>
      <c r="U141" s="16" t="n"/>
      <c r="V141" s="16" t="n"/>
    </row>
    <row r="142">
      <c r="A142" s="10">
        <f>IF($B142="","",COUNTIF($B$2:$B142,$B142))</f>
        <v/>
      </c>
      <c r="B142" s="16" t="n"/>
      <c r="C142" s="10">
        <f>IF($B142="","",T(IFERROR(INDEX(Kulturen!$D$2:$D$81,MATCH($B142,Kulturen!$B$2:$B$81,0)),"")))</f>
        <v/>
      </c>
      <c r="D142" s="10">
        <f>IF($B142="","",T(IFERROR(INDEX(Kulturen!$E$2:$E$81,MATCH($B142,Kulturen!$B$2:$B$81,0)),"")))</f>
        <v/>
      </c>
      <c r="E142" s="16" t="n"/>
      <c r="F142" s="20" t="n"/>
      <c r="G142" s="26">
        <f>IF(OR($B142="",$F142=""),"",MOD($F142+N(IFERROR(INDEX(Kulturen!$F$2:$F$81,MATCH($B142,Kulturen!$B$2:$B$81,0)),""))-1,52)+1)</f>
        <v/>
      </c>
      <c r="H142" s="26">
        <f>IF(OR($B142="",$G142=""),"",MOD($G142+N(IFERROR(INDEX(Kulturen!$G$2:$G$81,MATCH($B142,Kulturen!$B$2:$B$81,0)),""))-1,52)+1)</f>
        <v/>
      </c>
      <c r="I142" s="26">
        <f>IF(OR($B142="",$H142=""),"",MOD($H142+N(IFERROR(INDEX(Kulturen!$H$2:$H$81,MATCH($B142,Kulturen!$B$2:$B$81,0)),""))-1,52)+1)</f>
        <v/>
      </c>
      <c r="J142" s="15">
        <f>IF($E142="","",IFERROR(INDEX(Beete!$C$2:$C$121,MATCH($E142,Beete!$B$2:$B$121,0)),""))</f>
        <v/>
      </c>
      <c r="K142" s="15">
        <f>IF($E142="","",IF(IFERROR(INDEX(Beete!$D$2:$D$121,MATCH($E142,Beete!$B$2:$B$121,0)),"")="",1.2,IFERROR(INDEX(Beete!$D$2:$D$121,MATCH($E142,Beete!$B$2:$B$121,0)),"")))</f>
        <v/>
      </c>
      <c r="L142" s="26">
        <f>IF($B142="","",IF(N(IFERROR(INDEX(Kulturen!$I$2:$I$81,MATCH($B142,Kulturen!$B$2:$B$81,0)),""))&gt;0,IFERROR(INDEX(Kulturen!$I$2:$I$81,MATCH($B142,Kulturen!$B$2:$B$81,0)),""),IF(N(IFERROR(INDEX(Kulturen!$J$2:$J$81,MATCH($B142,Kulturen!$B$2:$B$81,0)),""))&gt;0,MAX(1,ROUNDDOWN($K142*100/IFERROR(INDEX(Kulturen!$J$2:$J$81,MATCH($B142,Kulturen!$B$2:$B$81,0)),""),0)),"")))</f>
        <v/>
      </c>
      <c r="M142" s="26">
        <f>IF(OR($J142="",N(IFERROR(INDEX(Kulturen!$K$2:$K$81,MATCH($B142,Kulturen!$B$2:$B$81,0)),""))=0),"",MAX(1,ROUNDDOWN($J142*100/IFERROR(INDEX(Kulturen!$K$2:$K$81,MATCH($B142,Kulturen!$B$2:$B$81,0)),""),0)))</f>
        <v/>
      </c>
      <c r="N142" s="26">
        <f>IF(OR($L142="",$M142=""),"",$L142*$M142)</f>
        <v/>
      </c>
      <c r="O142" s="15">
        <f>IF(OR($N142="",N($J142)*N($K142)=0),"",ROUND($N142/(N($J142)*N($K142)),2))</f>
        <v/>
      </c>
      <c r="P142" s="27">
        <f>IF(OR($B142="",N(IFERROR(INDEX(Kulturen!$L$2:$L$81,MATCH($B142,Kulturen!$B$2:$B$81,0)),""))=0),"",IFERROR(INDEX(Kulturen!$L$2:$L$81,MATCH($B142,Kulturen!$B$2:$B$81,0)),""))</f>
        <v/>
      </c>
      <c r="Q142" s="28">
        <f>IF(OR($N142="",$P142=""),"",ROUND($N142*$P142,1))</f>
        <v/>
      </c>
      <c r="R142" s="10">
        <f>IF($B142="","",T(IFERROR(INDEX(Kulturen!$M$2:$M$81,MATCH($B142,Kulturen!$B$2:$B$81,0)),"")))</f>
        <v/>
      </c>
      <c r="S142" s="30" t="n"/>
      <c r="T142" s="17" t="n"/>
      <c r="U142" s="16" t="n"/>
      <c r="V142" s="16" t="n"/>
    </row>
    <row r="143">
      <c r="A143" s="10">
        <f>IF($B143="","",COUNTIF($B$2:$B143,$B143))</f>
        <v/>
      </c>
      <c r="B143" s="16" t="n"/>
      <c r="C143" s="10">
        <f>IF($B143="","",T(IFERROR(INDEX(Kulturen!$D$2:$D$81,MATCH($B143,Kulturen!$B$2:$B$81,0)),"")))</f>
        <v/>
      </c>
      <c r="D143" s="10">
        <f>IF($B143="","",T(IFERROR(INDEX(Kulturen!$E$2:$E$81,MATCH($B143,Kulturen!$B$2:$B$81,0)),"")))</f>
        <v/>
      </c>
      <c r="E143" s="16" t="n"/>
      <c r="F143" s="20" t="n"/>
      <c r="G143" s="26">
        <f>IF(OR($B143="",$F143=""),"",MOD($F143+N(IFERROR(INDEX(Kulturen!$F$2:$F$81,MATCH($B143,Kulturen!$B$2:$B$81,0)),""))-1,52)+1)</f>
        <v/>
      </c>
      <c r="H143" s="26">
        <f>IF(OR($B143="",$G143=""),"",MOD($G143+N(IFERROR(INDEX(Kulturen!$G$2:$G$81,MATCH($B143,Kulturen!$B$2:$B$81,0)),""))-1,52)+1)</f>
        <v/>
      </c>
      <c r="I143" s="26">
        <f>IF(OR($B143="",$H143=""),"",MOD($H143+N(IFERROR(INDEX(Kulturen!$H$2:$H$81,MATCH($B143,Kulturen!$B$2:$B$81,0)),""))-1,52)+1)</f>
        <v/>
      </c>
      <c r="J143" s="15">
        <f>IF($E143="","",IFERROR(INDEX(Beete!$C$2:$C$121,MATCH($E143,Beete!$B$2:$B$121,0)),""))</f>
        <v/>
      </c>
      <c r="K143" s="15">
        <f>IF($E143="","",IF(IFERROR(INDEX(Beete!$D$2:$D$121,MATCH($E143,Beete!$B$2:$B$121,0)),"")="",1.2,IFERROR(INDEX(Beete!$D$2:$D$121,MATCH($E143,Beete!$B$2:$B$121,0)),"")))</f>
        <v/>
      </c>
      <c r="L143" s="26">
        <f>IF($B143="","",IF(N(IFERROR(INDEX(Kulturen!$I$2:$I$81,MATCH($B143,Kulturen!$B$2:$B$81,0)),""))&gt;0,IFERROR(INDEX(Kulturen!$I$2:$I$81,MATCH($B143,Kulturen!$B$2:$B$81,0)),""),IF(N(IFERROR(INDEX(Kulturen!$J$2:$J$81,MATCH($B143,Kulturen!$B$2:$B$81,0)),""))&gt;0,MAX(1,ROUNDDOWN($K143*100/IFERROR(INDEX(Kulturen!$J$2:$J$81,MATCH($B143,Kulturen!$B$2:$B$81,0)),""),0)),"")))</f>
        <v/>
      </c>
      <c r="M143" s="26">
        <f>IF(OR($J143="",N(IFERROR(INDEX(Kulturen!$K$2:$K$81,MATCH($B143,Kulturen!$B$2:$B$81,0)),""))=0),"",MAX(1,ROUNDDOWN($J143*100/IFERROR(INDEX(Kulturen!$K$2:$K$81,MATCH($B143,Kulturen!$B$2:$B$81,0)),""),0)))</f>
        <v/>
      </c>
      <c r="N143" s="26">
        <f>IF(OR($L143="",$M143=""),"",$L143*$M143)</f>
        <v/>
      </c>
      <c r="O143" s="15">
        <f>IF(OR($N143="",N($J143)*N($K143)=0),"",ROUND($N143/(N($J143)*N($K143)),2))</f>
        <v/>
      </c>
      <c r="P143" s="27">
        <f>IF(OR($B143="",N(IFERROR(INDEX(Kulturen!$L$2:$L$81,MATCH($B143,Kulturen!$B$2:$B$81,0)),""))=0),"",IFERROR(INDEX(Kulturen!$L$2:$L$81,MATCH($B143,Kulturen!$B$2:$B$81,0)),""))</f>
        <v/>
      </c>
      <c r="Q143" s="28">
        <f>IF(OR($N143="",$P143=""),"",ROUND($N143*$P143,1))</f>
        <v/>
      </c>
      <c r="R143" s="10">
        <f>IF($B143="","",T(IFERROR(INDEX(Kulturen!$M$2:$M$81,MATCH($B143,Kulturen!$B$2:$B$81,0)),"")))</f>
        <v/>
      </c>
      <c r="S143" s="30" t="n"/>
      <c r="T143" s="17" t="n"/>
      <c r="U143" s="16" t="n"/>
      <c r="V143" s="16" t="n"/>
    </row>
    <row r="144">
      <c r="A144" s="10">
        <f>IF($B144="","",COUNTIF($B$2:$B144,$B144))</f>
        <v/>
      </c>
      <c r="B144" s="16" t="n"/>
      <c r="C144" s="10">
        <f>IF($B144="","",T(IFERROR(INDEX(Kulturen!$D$2:$D$81,MATCH($B144,Kulturen!$B$2:$B$81,0)),"")))</f>
        <v/>
      </c>
      <c r="D144" s="10">
        <f>IF($B144="","",T(IFERROR(INDEX(Kulturen!$E$2:$E$81,MATCH($B144,Kulturen!$B$2:$B$81,0)),"")))</f>
        <v/>
      </c>
      <c r="E144" s="16" t="n"/>
      <c r="F144" s="20" t="n"/>
      <c r="G144" s="26">
        <f>IF(OR($B144="",$F144=""),"",MOD($F144+N(IFERROR(INDEX(Kulturen!$F$2:$F$81,MATCH($B144,Kulturen!$B$2:$B$81,0)),""))-1,52)+1)</f>
        <v/>
      </c>
      <c r="H144" s="26">
        <f>IF(OR($B144="",$G144=""),"",MOD($G144+N(IFERROR(INDEX(Kulturen!$G$2:$G$81,MATCH($B144,Kulturen!$B$2:$B$81,0)),""))-1,52)+1)</f>
        <v/>
      </c>
      <c r="I144" s="26">
        <f>IF(OR($B144="",$H144=""),"",MOD($H144+N(IFERROR(INDEX(Kulturen!$H$2:$H$81,MATCH($B144,Kulturen!$B$2:$B$81,0)),""))-1,52)+1)</f>
        <v/>
      </c>
      <c r="J144" s="15">
        <f>IF($E144="","",IFERROR(INDEX(Beete!$C$2:$C$121,MATCH($E144,Beete!$B$2:$B$121,0)),""))</f>
        <v/>
      </c>
      <c r="K144" s="15">
        <f>IF($E144="","",IF(IFERROR(INDEX(Beete!$D$2:$D$121,MATCH($E144,Beete!$B$2:$B$121,0)),"")="",1.2,IFERROR(INDEX(Beete!$D$2:$D$121,MATCH($E144,Beete!$B$2:$B$121,0)),"")))</f>
        <v/>
      </c>
      <c r="L144" s="26">
        <f>IF($B144="","",IF(N(IFERROR(INDEX(Kulturen!$I$2:$I$81,MATCH($B144,Kulturen!$B$2:$B$81,0)),""))&gt;0,IFERROR(INDEX(Kulturen!$I$2:$I$81,MATCH($B144,Kulturen!$B$2:$B$81,0)),""),IF(N(IFERROR(INDEX(Kulturen!$J$2:$J$81,MATCH($B144,Kulturen!$B$2:$B$81,0)),""))&gt;0,MAX(1,ROUNDDOWN($K144*100/IFERROR(INDEX(Kulturen!$J$2:$J$81,MATCH($B144,Kulturen!$B$2:$B$81,0)),""),0)),"")))</f>
        <v/>
      </c>
      <c r="M144" s="26">
        <f>IF(OR($J144="",N(IFERROR(INDEX(Kulturen!$K$2:$K$81,MATCH($B144,Kulturen!$B$2:$B$81,0)),""))=0),"",MAX(1,ROUNDDOWN($J144*100/IFERROR(INDEX(Kulturen!$K$2:$K$81,MATCH($B144,Kulturen!$B$2:$B$81,0)),""),0)))</f>
        <v/>
      </c>
      <c r="N144" s="26">
        <f>IF(OR($L144="",$M144=""),"",$L144*$M144)</f>
        <v/>
      </c>
      <c r="O144" s="15">
        <f>IF(OR($N144="",N($J144)*N($K144)=0),"",ROUND($N144/(N($J144)*N($K144)),2))</f>
        <v/>
      </c>
      <c r="P144" s="27">
        <f>IF(OR($B144="",N(IFERROR(INDEX(Kulturen!$L$2:$L$81,MATCH($B144,Kulturen!$B$2:$B$81,0)),""))=0),"",IFERROR(INDEX(Kulturen!$L$2:$L$81,MATCH($B144,Kulturen!$B$2:$B$81,0)),""))</f>
        <v/>
      </c>
      <c r="Q144" s="28">
        <f>IF(OR($N144="",$P144=""),"",ROUND($N144*$P144,1))</f>
        <v/>
      </c>
      <c r="R144" s="10">
        <f>IF($B144="","",T(IFERROR(INDEX(Kulturen!$M$2:$M$81,MATCH($B144,Kulturen!$B$2:$B$81,0)),"")))</f>
        <v/>
      </c>
      <c r="S144" s="30" t="n"/>
      <c r="T144" s="17" t="n"/>
      <c r="U144" s="16" t="n"/>
      <c r="V144" s="16" t="n"/>
    </row>
    <row r="145">
      <c r="A145" s="10">
        <f>IF($B145="","",COUNTIF($B$2:$B145,$B145))</f>
        <v/>
      </c>
      <c r="B145" s="16" t="n"/>
      <c r="C145" s="10">
        <f>IF($B145="","",T(IFERROR(INDEX(Kulturen!$D$2:$D$81,MATCH($B145,Kulturen!$B$2:$B$81,0)),"")))</f>
        <v/>
      </c>
      <c r="D145" s="10">
        <f>IF($B145="","",T(IFERROR(INDEX(Kulturen!$E$2:$E$81,MATCH($B145,Kulturen!$B$2:$B$81,0)),"")))</f>
        <v/>
      </c>
      <c r="E145" s="16" t="n"/>
      <c r="F145" s="20" t="n"/>
      <c r="G145" s="26">
        <f>IF(OR($B145="",$F145=""),"",MOD($F145+N(IFERROR(INDEX(Kulturen!$F$2:$F$81,MATCH($B145,Kulturen!$B$2:$B$81,0)),""))-1,52)+1)</f>
        <v/>
      </c>
      <c r="H145" s="26">
        <f>IF(OR($B145="",$G145=""),"",MOD($G145+N(IFERROR(INDEX(Kulturen!$G$2:$G$81,MATCH($B145,Kulturen!$B$2:$B$81,0)),""))-1,52)+1)</f>
        <v/>
      </c>
      <c r="I145" s="26">
        <f>IF(OR($B145="",$H145=""),"",MOD($H145+N(IFERROR(INDEX(Kulturen!$H$2:$H$81,MATCH($B145,Kulturen!$B$2:$B$81,0)),""))-1,52)+1)</f>
        <v/>
      </c>
      <c r="J145" s="15">
        <f>IF($E145="","",IFERROR(INDEX(Beete!$C$2:$C$121,MATCH($E145,Beete!$B$2:$B$121,0)),""))</f>
        <v/>
      </c>
      <c r="K145" s="15">
        <f>IF($E145="","",IF(IFERROR(INDEX(Beete!$D$2:$D$121,MATCH($E145,Beete!$B$2:$B$121,0)),"")="",1.2,IFERROR(INDEX(Beete!$D$2:$D$121,MATCH($E145,Beete!$B$2:$B$121,0)),"")))</f>
        <v/>
      </c>
      <c r="L145" s="26">
        <f>IF($B145="","",IF(N(IFERROR(INDEX(Kulturen!$I$2:$I$81,MATCH($B145,Kulturen!$B$2:$B$81,0)),""))&gt;0,IFERROR(INDEX(Kulturen!$I$2:$I$81,MATCH($B145,Kulturen!$B$2:$B$81,0)),""),IF(N(IFERROR(INDEX(Kulturen!$J$2:$J$81,MATCH($B145,Kulturen!$B$2:$B$81,0)),""))&gt;0,MAX(1,ROUNDDOWN($K145*100/IFERROR(INDEX(Kulturen!$J$2:$J$81,MATCH($B145,Kulturen!$B$2:$B$81,0)),""),0)),"")))</f>
        <v/>
      </c>
      <c r="M145" s="26">
        <f>IF(OR($J145="",N(IFERROR(INDEX(Kulturen!$K$2:$K$81,MATCH($B145,Kulturen!$B$2:$B$81,0)),""))=0),"",MAX(1,ROUNDDOWN($J145*100/IFERROR(INDEX(Kulturen!$K$2:$K$81,MATCH($B145,Kulturen!$B$2:$B$81,0)),""),0)))</f>
        <v/>
      </c>
      <c r="N145" s="26">
        <f>IF(OR($L145="",$M145=""),"",$L145*$M145)</f>
        <v/>
      </c>
      <c r="O145" s="15">
        <f>IF(OR($N145="",N($J145)*N($K145)=0),"",ROUND($N145/(N($J145)*N($K145)),2))</f>
        <v/>
      </c>
      <c r="P145" s="27">
        <f>IF(OR($B145="",N(IFERROR(INDEX(Kulturen!$L$2:$L$81,MATCH($B145,Kulturen!$B$2:$B$81,0)),""))=0),"",IFERROR(INDEX(Kulturen!$L$2:$L$81,MATCH($B145,Kulturen!$B$2:$B$81,0)),""))</f>
        <v/>
      </c>
      <c r="Q145" s="28">
        <f>IF(OR($N145="",$P145=""),"",ROUND($N145*$P145,1))</f>
        <v/>
      </c>
      <c r="R145" s="10">
        <f>IF($B145="","",T(IFERROR(INDEX(Kulturen!$M$2:$M$81,MATCH($B145,Kulturen!$B$2:$B$81,0)),"")))</f>
        <v/>
      </c>
      <c r="S145" s="30" t="n"/>
      <c r="T145" s="17" t="n"/>
      <c r="U145" s="16" t="n"/>
      <c r="V145" s="16" t="n"/>
    </row>
    <row r="146">
      <c r="A146" s="10">
        <f>IF($B146="","",COUNTIF($B$2:$B146,$B146))</f>
        <v/>
      </c>
      <c r="B146" s="16" t="n"/>
      <c r="C146" s="10">
        <f>IF($B146="","",T(IFERROR(INDEX(Kulturen!$D$2:$D$81,MATCH($B146,Kulturen!$B$2:$B$81,0)),"")))</f>
        <v/>
      </c>
      <c r="D146" s="10">
        <f>IF($B146="","",T(IFERROR(INDEX(Kulturen!$E$2:$E$81,MATCH($B146,Kulturen!$B$2:$B$81,0)),"")))</f>
        <v/>
      </c>
      <c r="E146" s="16" t="n"/>
      <c r="F146" s="20" t="n"/>
      <c r="G146" s="26">
        <f>IF(OR($B146="",$F146=""),"",MOD($F146+N(IFERROR(INDEX(Kulturen!$F$2:$F$81,MATCH($B146,Kulturen!$B$2:$B$81,0)),""))-1,52)+1)</f>
        <v/>
      </c>
      <c r="H146" s="26">
        <f>IF(OR($B146="",$G146=""),"",MOD($G146+N(IFERROR(INDEX(Kulturen!$G$2:$G$81,MATCH($B146,Kulturen!$B$2:$B$81,0)),""))-1,52)+1)</f>
        <v/>
      </c>
      <c r="I146" s="26">
        <f>IF(OR($B146="",$H146=""),"",MOD($H146+N(IFERROR(INDEX(Kulturen!$H$2:$H$81,MATCH($B146,Kulturen!$B$2:$B$81,0)),""))-1,52)+1)</f>
        <v/>
      </c>
      <c r="J146" s="15">
        <f>IF($E146="","",IFERROR(INDEX(Beete!$C$2:$C$121,MATCH($E146,Beete!$B$2:$B$121,0)),""))</f>
        <v/>
      </c>
      <c r="K146" s="15">
        <f>IF($E146="","",IF(IFERROR(INDEX(Beete!$D$2:$D$121,MATCH($E146,Beete!$B$2:$B$121,0)),"")="",1.2,IFERROR(INDEX(Beete!$D$2:$D$121,MATCH($E146,Beete!$B$2:$B$121,0)),"")))</f>
        <v/>
      </c>
      <c r="L146" s="26">
        <f>IF($B146="","",IF(N(IFERROR(INDEX(Kulturen!$I$2:$I$81,MATCH($B146,Kulturen!$B$2:$B$81,0)),""))&gt;0,IFERROR(INDEX(Kulturen!$I$2:$I$81,MATCH($B146,Kulturen!$B$2:$B$81,0)),""),IF(N(IFERROR(INDEX(Kulturen!$J$2:$J$81,MATCH($B146,Kulturen!$B$2:$B$81,0)),""))&gt;0,MAX(1,ROUNDDOWN($K146*100/IFERROR(INDEX(Kulturen!$J$2:$J$81,MATCH($B146,Kulturen!$B$2:$B$81,0)),""),0)),"")))</f>
        <v/>
      </c>
      <c r="M146" s="26">
        <f>IF(OR($J146="",N(IFERROR(INDEX(Kulturen!$K$2:$K$81,MATCH($B146,Kulturen!$B$2:$B$81,0)),""))=0),"",MAX(1,ROUNDDOWN($J146*100/IFERROR(INDEX(Kulturen!$K$2:$K$81,MATCH($B146,Kulturen!$B$2:$B$81,0)),""),0)))</f>
        <v/>
      </c>
      <c r="N146" s="26">
        <f>IF(OR($L146="",$M146=""),"",$L146*$M146)</f>
        <v/>
      </c>
      <c r="O146" s="15">
        <f>IF(OR($N146="",N($J146)*N($K146)=0),"",ROUND($N146/(N($J146)*N($K146)),2))</f>
        <v/>
      </c>
      <c r="P146" s="27">
        <f>IF(OR($B146="",N(IFERROR(INDEX(Kulturen!$L$2:$L$81,MATCH($B146,Kulturen!$B$2:$B$81,0)),""))=0),"",IFERROR(INDEX(Kulturen!$L$2:$L$81,MATCH($B146,Kulturen!$B$2:$B$81,0)),""))</f>
        <v/>
      </c>
      <c r="Q146" s="28">
        <f>IF(OR($N146="",$P146=""),"",ROUND($N146*$P146,1))</f>
        <v/>
      </c>
      <c r="R146" s="10">
        <f>IF($B146="","",T(IFERROR(INDEX(Kulturen!$M$2:$M$81,MATCH($B146,Kulturen!$B$2:$B$81,0)),"")))</f>
        <v/>
      </c>
      <c r="S146" s="30" t="n"/>
      <c r="T146" s="17" t="n"/>
      <c r="U146" s="16" t="n"/>
      <c r="V146" s="16" t="n"/>
    </row>
    <row r="147">
      <c r="A147" s="10">
        <f>IF($B147="","",COUNTIF($B$2:$B147,$B147))</f>
        <v/>
      </c>
      <c r="B147" s="16" t="n"/>
      <c r="C147" s="10">
        <f>IF($B147="","",T(IFERROR(INDEX(Kulturen!$D$2:$D$81,MATCH($B147,Kulturen!$B$2:$B$81,0)),"")))</f>
        <v/>
      </c>
      <c r="D147" s="10">
        <f>IF($B147="","",T(IFERROR(INDEX(Kulturen!$E$2:$E$81,MATCH($B147,Kulturen!$B$2:$B$81,0)),"")))</f>
        <v/>
      </c>
      <c r="E147" s="16" t="n"/>
      <c r="F147" s="20" t="n"/>
      <c r="G147" s="26">
        <f>IF(OR($B147="",$F147=""),"",MOD($F147+N(IFERROR(INDEX(Kulturen!$F$2:$F$81,MATCH($B147,Kulturen!$B$2:$B$81,0)),""))-1,52)+1)</f>
        <v/>
      </c>
      <c r="H147" s="26">
        <f>IF(OR($B147="",$G147=""),"",MOD($G147+N(IFERROR(INDEX(Kulturen!$G$2:$G$81,MATCH($B147,Kulturen!$B$2:$B$81,0)),""))-1,52)+1)</f>
        <v/>
      </c>
      <c r="I147" s="26">
        <f>IF(OR($B147="",$H147=""),"",MOD($H147+N(IFERROR(INDEX(Kulturen!$H$2:$H$81,MATCH($B147,Kulturen!$B$2:$B$81,0)),""))-1,52)+1)</f>
        <v/>
      </c>
      <c r="J147" s="15">
        <f>IF($E147="","",IFERROR(INDEX(Beete!$C$2:$C$121,MATCH($E147,Beete!$B$2:$B$121,0)),""))</f>
        <v/>
      </c>
      <c r="K147" s="15">
        <f>IF($E147="","",IF(IFERROR(INDEX(Beete!$D$2:$D$121,MATCH($E147,Beete!$B$2:$B$121,0)),"")="",1.2,IFERROR(INDEX(Beete!$D$2:$D$121,MATCH($E147,Beete!$B$2:$B$121,0)),"")))</f>
        <v/>
      </c>
      <c r="L147" s="26">
        <f>IF($B147="","",IF(N(IFERROR(INDEX(Kulturen!$I$2:$I$81,MATCH($B147,Kulturen!$B$2:$B$81,0)),""))&gt;0,IFERROR(INDEX(Kulturen!$I$2:$I$81,MATCH($B147,Kulturen!$B$2:$B$81,0)),""),IF(N(IFERROR(INDEX(Kulturen!$J$2:$J$81,MATCH($B147,Kulturen!$B$2:$B$81,0)),""))&gt;0,MAX(1,ROUNDDOWN($K147*100/IFERROR(INDEX(Kulturen!$J$2:$J$81,MATCH($B147,Kulturen!$B$2:$B$81,0)),""),0)),"")))</f>
        <v/>
      </c>
      <c r="M147" s="26">
        <f>IF(OR($J147="",N(IFERROR(INDEX(Kulturen!$K$2:$K$81,MATCH($B147,Kulturen!$B$2:$B$81,0)),""))=0),"",MAX(1,ROUNDDOWN($J147*100/IFERROR(INDEX(Kulturen!$K$2:$K$81,MATCH($B147,Kulturen!$B$2:$B$81,0)),""),0)))</f>
        <v/>
      </c>
      <c r="N147" s="26">
        <f>IF(OR($L147="",$M147=""),"",$L147*$M147)</f>
        <v/>
      </c>
      <c r="O147" s="15">
        <f>IF(OR($N147="",N($J147)*N($K147)=0),"",ROUND($N147/(N($J147)*N($K147)),2))</f>
        <v/>
      </c>
      <c r="P147" s="27">
        <f>IF(OR($B147="",N(IFERROR(INDEX(Kulturen!$L$2:$L$81,MATCH($B147,Kulturen!$B$2:$B$81,0)),""))=0),"",IFERROR(INDEX(Kulturen!$L$2:$L$81,MATCH($B147,Kulturen!$B$2:$B$81,0)),""))</f>
        <v/>
      </c>
      <c r="Q147" s="28">
        <f>IF(OR($N147="",$P147=""),"",ROUND($N147*$P147,1))</f>
        <v/>
      </c>
      <c r="R147" s="10">
        <f>IF($B147="","",T(IFERROR(INDEX(Kulturen!$M$2:$M$81,MATCH($B147,Kulturen!$B$2:$B$81,0)),"")))</f>
        <v/>
      </c>
      <c r="S147" s="30" t="n"/>
      <c r="T147" s="17" t="n"/>
      <c r="U147" s="16" t="n"/>
      <c r="V147" s="16" t="n"/>
    </row>
    <row r="148">
      <c r="A148" s="10">
        <f>IF($B148="","",COUNTIF($B$2:$B148,$B148))</f>
        <v/>
      </c>
      <c r="B148" s="16" t="n"/>
      <c r="C148" s="10">
        <f>IF($B148="","",T(IFERROR(INDEX(Kulturen!$D$2:$D$81,MATCH($B148,Kulturen!$B$2:$B$81,0)),"")))</f>
        <v/>
      </c>
      <c r="D148" s="10">
        <f>IF($B148="","",T(IFERROR(INDEX(Kulturen!$E$2:$E$81,MATCH($B148,Kulturen!$B$2:$B$81,0)),"")))</f>
        <v/>
      </c>
      <c r="E148" s="16" t="n"/>
      <c r="F148" s="20" t="n"/>
      <c r="G148" s="26">
        <f>IF(OR($B148="",$F148=""),"",MOD($F148+N(IFERROR(INDEX(Kulturen!$F$2:$F$81,MATCH($B148,Kulturen!$B$2:$B$81,0)),""))-1,52)+1)</f>
        <v/>
      </c>
      <c r="H148" s="26">
        <f>IF(OR($B148="",$G148=""),"",MOD($G148+N(IFERROR(INDEX(Kulturen!$G$2:$G$81,MATCH($B148,Kulturen!$B$2:$B$81,0)),""))-1,52)+1)</f>
        <v/>
      </c>
      <c r="I148" s="26">
        <f>IF(OR($B148="",$H148=""),"",MOD($H148+N(IFERROR(INDEX(Kulturen!$H$2:$H$81,MATCH($B148,Kulturen!$B$2:$B$81,0)),""))-1,52)+1)</f>
        <v/>
      </c>
      <c r="J148" s="15">
        <f>IF($E148="","",IFERROR(INDEX(Beete!$C$2:$C$121,MATCH($E148,Beete!$B$2:$B$121,0)),""))</f>
        <v/>
      </c>
      <c r="K148" s="15">
        <f>IF($E148="","",IF(IFERROR(INDEX(Beete!$D$2:$D$121,MATCH($E148,Beete!$B$2:$B$121,0)),"")="",1.2,IFERROR(INDEX(Beete!$D$2:$D$121,MATCH($E148,Beete!$B$2:$B$121,0)),"")))</f>
        <v/>
      </c>
      <c r="L148" s="26">
        <f>IF($B148="","",IF(N(IFERROR(INDEX(Kulturen!$I$2:$I$81,MATCH($B148,Kulturen!$B$2:$B$81,0)),""))&gt;0,IFERROR(INDEX(Kulturen!$I$2:$I$81,MATCH($B148,Kulturen!$B$2:$B$81,0)),""),IF(N(IFERROR(INDEX(Kulturen!$J$2:$J$81,MATCH($B148,Kulturen!$B$2:$B$81,0)),""))&gt;0,MAX(1,ROUNDDOWN($K148*100/IFERROR(INDEX(Kulturen!$J$2:$J$81,MATCH($B148,Kulturen!$B$2:$B$81,0)),""),0)),"")))</f>
        <v/>
      </c>
      <c r="M148" s="26">
        <f>IF(OR($J148="",N(IFERROR(INDEX(Kulturen!$K$2:$K$81,MATCH($B148,Kulturen!$B$2:$B$81,0)),""))=0),"",MAX(1,ROUNDDOWN($J148*100/IFERROR(INDEX(Kulturen!$K$2:$K$81,MATCH($B148,Kulturen!$B$2:$B$81,0)),""),0)))</f>
        <v/>
      </c>
      <c r="N148" s="26">
        <f>IF(OR($L148="",$M148=""),"",$L148*$M148)</f>
        <v/>
      </c>
      <c r="O148" s="15">
        <f>IF(OR($N148="",N($J148)*N($K148)=0),"",ROUND($N148/(N($J148)*N($K148)),2))</f>
        <v/>
      </c>
      <c r="P148" s="27">
        <f>IF(OR($B148="",N(IFERROR(INDEX(Kulturen!$L$2:$L$81,MATCH($B148,Kulturen!$B$2:$B$81,0)),""))=0),"",IFERROR(INDEX(Kulturen!$L$2:$L$81,MATCH($B148,Kulturen!$B$2:$B$81,0)),""))</f>
        <v/>
      </c>
      <c r="Q148" s="28">
        <f>IF(OR($N148="",$P148=""),"",ROUND($N148*$P148,1))</f>
        <v/>
      </c>
      <c r="R148" s="10">
        <f>IF($B148="","",T(IFERROR(INDEX(Kulturen!$M$2:$M$81,MATCH($B148,Kulturen!$B$2:$B$81,0)),"")))</f>
        <v/>
      </c>
      <c r="S148" s="30" t="n"/>
      <c r="T148" s="17" t="n"/>
      <c r="U148" s="16" t="n"/>
      <c r="V148" s="16" t="n"/>
    </row>
    <row r="149">
      <c r="A149" s="10">
        <f>IF($B149="","",COUNTIF($B$2:$B149,$B149))</f>
        <v/>
      </c>
      <c r="B149" s="16" t="n"/>
      <c r="C149" s="10">
        <f>IF($B149="","",T(IFERROR(INDEX(Kulturen!$D$2:$D$81,MATCH($B149,Kulturen!$B$2:$B$81,0)),"")))</f>
        <v/>
      </c>
      <c r="D149" s="10">
        <f>IF($B149="","",T(IFERROR(INDEX(Kulturen!$E$2:$E$81,MATCH($B149,Kulturen!$B$2:$B$81,0)),"")))</f>
        <v/>
      </c>
      <c r="E149" s="16" t="n"/>
      <c r="F149" s="20" t="n"/>
      <c r="G149" s="26">
        <f>IF(OR($B149="",$F149=""),"",MOD($F149+N(IFERROR(INDEX(Kulturen!$F$2:$F$81,MATCH($B149,Kulturen!$B$2:$B$81,0)),""))-1,52)+1)</f>
        <v/>
      </c>
      <c r="H149" s="26">
        <f>IF(OR($B149="",$G149=""),"",MOD($G149+N(IFERROR(INDEX(Kulturen!$G$2:$G$81,MATCH($B149,Kulturen!$B$2:$B$81,0)),""))-1,52)+1)</f>
        <v/>
      </c>
      <c r="I149" s="26">
        <f>IF(OR($B149="",$H149=""),"",MOD($H149+N(IFERROR(INDEX(Kulturen!$H$2:$H$81,MATCH($B149,Kulturen!$B$2:$B$81,0)),""))-1,52)+1)</f>
        <v/>
      </c>
      <c r="J149" s="15">
        <f>IF($E149="","",IFERROR(INDEX(Beete!$C$2:$C$121,MATCH($E149,Beete!$B$2:$B$121,0)),""))</f>
        <v/>
      </c>
      <c r="K149" s="15">
        <f>IF($E149="","",IF(IFERROR(INDEX(Beete!$D$2:$D$121,MATCH($E149,Beete!$B$2:$B$121,0)),"")="",1.2,IFERROR(INDEX(Beete!$D$2:$D$121,MATCH($E149,Beete!$B$2:$B$121,0)),"")))</f>
        <v/>
      </c>
      <c r="L149" s="26">
        <f>IF($B149="","",IF(N(IFERROR(INDEX(Kulturen!$I$2:$I$81,MATCH($B149,Kulturen!$B$2:$B$81,0)),""))&gt;0,IFERROR(INDEX(Kulturen!$I$2:$I$81,MATCH($B149,Kulturen!$B$2:$B$81,0)),""),IF(N(IFERROR(INDEX(Kulturen!$J$2:$J$81,MATCH($B149,Kulturen!$B$2:$B$81,0)),""))&gt;0,MAX(1,ROUNDDOWN($K149*100/IFERROR(INDEX(Kulturen!$J$2:$J$81,MATCH($B149,Kulturen!$B$2:$B$81,0)),""),0)),"")))</f>
        <v/>
      </c>
      <c r="M149" s="26">
        <f>IF(OR($J149="",N(IFERROR(INDEX(Kulturen!$K$2:$K$81,MATCH($B149,Kulturen!$B$2:$B$81,0)),""))=0),"",MAX(1,ROUNDDOWN($J149*100/IFERROR(INDEX(Kulturen!$K$2:$K$81,MATCH($B149,Kulturen!$B$2:$B$81,0)),""),0)))</f>
        <v/>
      </c>
      <c r="N149" s="26">
        <f>IF(OR($L149="",$M149=""),"",$L149*$M149)</f>
        <v/>
      </c>
      <c r="O149" s="15">
        <f>IF(OR($N149="",N($J149)*N($K149)=0),"",ROUND($N149/(N($J149)*N($K149)),2))</f>
        <v/>
      </c>
      <c r="P149" s="27">
        <f>IF(OR($B149="",N(IFERROR(INDEX(Kulturen!$L$2:$L$81,MATCH($B149,Kulturen!$B$2:$B$81,0)),""))=0),"",IFERROR(INDEX(Kulturen!$L$2:$L$81,MATCH($B149,Kulturen!$B$2:$B$81,0)),""))</f>
        <v/>
      </c>
      <c r="Q149" s="28">
        <f>IF(OR($N149="",$P149=""),"",ROUND($N149*$P149,1))</f>
        <v/>
      </c>
      <c r="R149" s="10">
        <f>IF($B149="","",T(IFERROR(INDEX(Kulturen!$M$2:$M$81,MATCH($B149,Kulturen!$B$2:$B$81,0)),"")))</f>
        <v/>
      </c>
      <c r="S149" s="30" t="n"/>
      <c r="T149" s="17" t="n"/>
      <c r="U149" s="16" t="n"/>
      <c r="V149" s="16" t="n"/>
    </row>
    <row r="150">
      <c r="A150" s="10">
        <f>IF($B150="","",COUNTIF($B$2:$B150,$B150))</f>
        <v/>
      </c>
      <c r="B150" s="16" t="n"/>
      <c r="C150" s="10">
        <f>IF($B150="","",T(IFERROR(INDEX(Kulturen!$D$2:$D$81,MATCH($B150,Kulturen!$B$2:$B$81,0)),"")))</f>
        <v/>
      </c>
      <c r="D150" s="10">
        <f>IF($B150="","",T(IFERROR(INDEX(Kulturen!$E$2:$E$81,MATCH($B150,Kulturen!$B$2:$B$81,0)),"")))</f>
        <v/>
      </c>
      <c r="E150" s="16" t="n"/>
      <c r="F150" s="20" t="n"/>
      <c r="G150" s="26">
        <f>IF(OR($B150="",$F150=""),"",MOD($F150+N(IFERROR(INDEX(Kulturen!$F$2:$F$81,MATCH($B150,Kulturen!$B$2:$B$81,0)),""))-1,52)+1)</f>
        <v/>
      </c>
      <c r="H150" s="26">
        <f>IF(OR($B150="",$G150=""),"",MOD($G150+N(IFERROR(INDEX(Kulturen!$G$2:$G$81,MATCH($B150,Kulturen!$B$2:$B$81,0)),""))-1,52)+1)</f>
        <v/>
      </c>
      <c r="I150" s="26">
        <f>IF(OR($B150="",$H150=""),"",MOD($H150+N(IFERROR(INDEX(Kulturen!$H$2:$H$81,MATCH($B150,Kulturen!$B$2:$B$81,0)),""))-1,52)+1)</f>
        <v/>
      </c>
      <c r="J150" s="15">
        <f>IF($E150="","",IFERROR(INDEX(Beete!$C$2:$C$121,MATCH($E150,Beete!$B$2:$B$121,0)),""))</f>
        <v/>
      </c>
      <c r="K150" s="15">
        <f>IF($E150="","",IF(IFERROR(INDEX(Beete!$D$2:$D$121,MATCH($E150,Beete!$B$2:$B$121,0)),"")="",1.2,IFERROR(INDEX(Beete!$D$2:$D$121,MATCH($E150,Beete!$B$2:$B$121,0)),"")))</f>
        <v/>
      </c>
      <c r="L150" s="26">
        <f>IF($B150="","",IF(N(IFERROR(INDEX(Kulturen!$I$2:$I$81,MATCH($B150,Kulturen!$B$2:$B$81,0)),""))&gt;0,IFERROR(INDEX(Kulturen!$I$2:$I$81,MATCH($B150,Kulturen!$B$2:$B$81,0)),""),IF(N(IFERROR(INDEX(Kulturen!$J$2:$J$81,MATCH($B150,Kulturen!$B$2:$B$81,0)),""))&gt;0,MAX(1,ROUNDDOWN($K150*100/IFERROR(INDEX(Kulturen!$J$2:$J$81,MATCH($B150,Kulturen!$B$2:$B$81,0)),""),0)),"")))</f>
        <v/>
      </c>
      <c r="M150" s="26">
        <f>IF(OR($J150="",N(IFERROR(INDEX(Kulturen!$K$2:$K$81,MATCH($B150,Kulturen!$B$2:$B$81,0)),""))=0),"",MAX(1,ROUNDDOWN($J150*100/IFERROR(INDEX(Kulturen!$K$2:$K$81,MATCH($B150,Kulturen!$B$2:$B$81,0)),""),0)))</f>
        <v/>
      </c>
      <c r="N150" s="26">
        <f>IF(OR($L150="",$M150=""),"",$L150*$M150)</f>
        <v/>
      </c>
      <c r="O150" s="15">
        <f>IF(OR($N150="",N($J150)*N($K150)=0),"",ROUND($N150/(N($J150)*N($K150)),2))</f>
        <v/>
      </c>
      <c r="P150" s="27">
        <f>IF(OR($B150="",N(IFERROR(INDEX(Kulturen!$L$2:$L$81,MATCH($B150,Kulturen!$B$2:$B$81,0)),""))=0),"",IFERROR(INDEX(Kulturen!$L$2:$L$81,MATCH($B150,Kulturen!$B$2:$B$81,0)),""))</f>
        <v/>
      </c>
      <c r="Q150" s="28">
        <f>IF(OR($N150="",$P150=""),"",ROUND($N150*$P150,1))</f>
        <v/>
      </c>
      <c r="R150" s="10">
        <f>IF($B150="","",T(IFERROR(INDEX(Kulturen!$M$2:$M$81,MATCH($B150,Kulturen!$B$2:$B$81,0)),"")))</f>
        <v/>
      </c>
      <c r="S150" s="30" t="n"/>
      <c r="T150" s="17" t="n"/>
      <c r="U150" s="16" t="n"/>
      <c r="V150" s="16" t="n"/>
    </row>
    <row r="151">
      <c r="A151" s="10">
        <f>IF($B151="","",COUNTIF($B$2:$B151,$B151))</f>
        <v/>
      </c>
      <c r="B151" s="16" t="n"/>
      <c r="C151" s="10">
        <f>IF($B151="","",T(IFERROR(INDEX(Kulturen!$D$2:$D$81,MATCH($B151,Kulturen!$B$2:$B$81,0)),"")))</f>
        <v/>
      </c>
      <c r="D151" s="10">
        <f>IF($B151="","",T(IFERROR(INDEX(Kulturen!$E$2:$E$81,MATCH($B151,Kulturen!$B$2:$B$81,0)),"")))</f>
        <v/>
      </c>
      <c r="E151" s="16" t="n"/>
      <c r="F151" s="20" t="n"/>
      <c r="G151" s="26">
        <f>IF(OR($B151="",$F151=""),"",MOD($F151+N(IFERROR(INDEX(Kulturen!$F$2:$F$81,MATCH($B151,Kulturen!$B$2:$B$81,0)),""))-1,52)+1)</f>
        <v/>
      </c>
      <c r="H151" s="26">
        <f>IF(OR($B151="",$G151=""),"",MOD($G151+N(IFERROR(INDEX(Kulturen!$G$2:$G$81,MATCH($B151,Kulturen!$B$2:$B$81,0)),""))-1,52)+1)</f>
        <v/>
      </c>
      <c r="I151" s="26">
        <f>IF(OR($B151="",$H151=""),"",MOD($H151+N(IFERROR(INDEX(Kulturen!$H$2:$H$81,MATCH($B151,Kulturen!$B$2:$B$81,0)),""))-1,52)+1)</f>
        <v/>
      </c>
      <c r="J151" s="15">
        <f>IF($E151="","",IFERROR(INDEX(Beete!$C$2:$C$121,MATCH($E151,Beete!$B$2:$B$121,0)),""))</f>
        <v/>
      </c>
      <c r="K151" s="15">
        <f>IF($E151="","",IF(IFERROR(INDEX(Beete!$D$2:$D$121,MATCH($E151,Beete!$B$2:$B$121,0)),"")="",1.2,IFERROR(INDEX(Beete!$D$2:$D$121,MATCH($E151,Beete!$B$2:$B$121,0)),"")))</f>
        <v/>
      </c>
      <c r="L151" s="26">
        <f>IF($B151="","",IF(N(IFERROR(INDEX(Kulturen!$I$2:$I$81,MATCH($B151,Kulturen!$B$2:$B$81,0)),""))&gt;0,IFERROR(INDEX(Kulturen!$I$2:$I$81,MATCH($B151,Kulturen!$B$2:$B$81,0)),""),IF(N(IFERROR(INDEX(Kulturen!$J$2:$J$81,MATCH($B151,Kulturen!$B$2:$B$81,0)),""))&gt;0,MAX(1,ROUNDDOWN($K151*100/IFERROR(INDEX(Kulturen!$J$2:$J$81,MATCH($B151,Kulturen!$B$2:$B$81,0)),""),0)),"")))</f>
        <v/>
      </c>
      <c r="M151" s="26">
        <f>IF(OR($J151="",N(IFERROR(INDEX(Kulturen!$K$2:$K$81,MATCH($B151,Kulturen!$B$2:$B$81,0)),""))=0),"",MAX(1,ROUNDDOWN($J151*100/IFERROR(INDEX(Kulturen!$K$2:$K$81,MATCH($B151,Kulturen!$B$2:$B$81,0)),""),0)))</f>
        <v/>
      </c>
      <c r="N151" s="26">
        <f>IF(OR($L151="",$M151=""),"",$L151*$M151)</f>
        <v/>
      </c>
      <c r="O151" s="15">
        <f>IF(OR($N151="",N($J151)*N($K151)=0),"",ROUND($N151/(N($J151)*N($K151)),2))</f>
        <v/>
      </c>
      <c r="P151" s="27">
        <f>IF(OR($B151="",N(IFERROR(INDEX(Kulturen!$L$2:$L$81,MATCH($B151,Kulturen!$B$2:$B$81,0)),""))=0),"",IFERROR(INDEX(Kulturen!$L$2:$L$81,MATCH($B151,Kulturen!$B$2:$B$81,0)),""))</f>
        <v/>
      </c>
      <c r="Q151" s="28">
        <f>IF(OR($N151="",$P151=""),"",ROUND($N151*$P151,1))</f>
        <v/>
      </c>
      <c r="R151" s="10">
        <f>IF($B151="","",T(IFERROR(INDEX(Kulturen!$M$2:$M$81,MATCH($B151,Kulturen!$B$2:$B$81,0)),"")))</f>
        <v/>
      </c>
      <c r="S151" s="30" t="n"/>
      <c r="T151" s="17" t="n"/>
      <c r="U151" s="16" t="n"/>
      <c r="V151" s="16" t="n"/>
    </row>
    <row r="152">
      <c r="A152" s="10">
        <f>IF($B152="","",COUNTIF($B$2:$B152,$B152))</f>
        <v/>
      </c>
      <c r="B152" s="16" t="n"/>
      <c r="C152" s="10">
        <f>IF($B152="","",T(IFERROR(INDEX(Kulturen!$D$2:$D$81,MATCH($B152,Kulturen!$B$2:$B$81,0)),"")))</f>
        <v/>
      </c>
      <c r="D152" s="10">
        <f>IF($B152="","",T(IFERROR(INDEX(Kulturen!$E$2:$E$81,MATCH($B152,Kulturen!$B$2:$B$81,0)),"")))</f>
        <v/>
      </c>
      <c r="E152" s="16" t="n"/>
      <c r="F152" s="20" t="n"/>
      <c r="G152" s="26">
        <f>IF(OR($B152="",$F152=""),"",MOD($F152+N(IFERROR(INDEX(Kulturen!$F$2:$F$81,MATCH($B152,Kulturen!$B$2:$B$81,0)),""))-1,52)+1)</f>
        <v/>
      </c>
      <c r="H152" s="26">
        <f>IF(OR($B152="",$G152=""),"",MOD($G152+N(IFERROR(INDEX(Kulturen!$G$2:$G$81,MATCH($B152,Kulturen!$B$2:$B$81,0)),""))-1,52)+1)</f>
        <v/>
      </c>
      <c r="I152" s="26">
        <f>IF(OR($B152="",$H152=""),"",MOD($H152+N(IFERROR(INDEX(Kulturen!$H$2:$H$81,MATCH($B152,Kulturen!$B$2:$B$81,0)),""))-1,52)+1)</f>
        <v/>
      </c>
      <c r="J152" s="15">
        <f>IF($E152="","",IFERROR(INDEX(Beete!$C$2:$C$121,MATCH($E152,Beete!$B$2:$B$121,0)),""))</f>
        <v/>
      </c>
      <c r="K152" s="15">
        <f>IF($E152="","",IF(IFERROR(INDEX(Beete!$D$2:$D$121,MATCH($E152,Beete!$B$2:$B$121,0)),"")="",1.2,IFERROR(INDEX(Beete!$D$2:$D$121,MATCH($E152,Beete!$B$2:$B$121,0)),"")))</f>
        <v/>
      </c>
      <c r="L152" s="26">
        <f>IF($B152="","",IF(N(IFERROR(INDEX(Kulturen!$I$2:$I$81,MATCH($B152,Kulturen!$B$2:$B$81,0)),""))&gt;0,IFERROR(INDEX(Kulturen!$I$2:$I$81,MATCH($B152,Kulturen!$B$2:$B$81,0)),""),IF(N(IFERROR(INDEX(Kulturen!$J$2:$J$81,MATCH($B152,Kulturen!$B$2:$B$81,0)),""))&gt;0,MAX(1,ROUNDDOWN($K152*100/IFERROR(INDEX(Kulturen!$J$2:$J$81,MATCH($B152,Kulturen!$B$2:$B$81,0)),""),0)),"")))</f>
        <v/>
      </c>
      <c r="M152" s="26">
        <f>IF(OR($J152="",N(IFERROR(INDEX(Kulturen!$K$2:$K$81,MATCH($B152,Kulturen!$B$2:$B$81,0)),""))=0),"",MAX(1,ROUNDDOWN($J152*100/IFERROR(INDEX(Kulturen!$K$2:$K$81,MATCH($B152,Kulturen!$B$2:$B$81,0)),""),0)))</f>
        <v/>
      </c>
      <c r="N152" s="26">
        <f>IF(OR($L152="",$M152=""),"",$L152*$M152)</f>
        <v/>
      </c>
      <c r="O152" s="15">
        <f>IF(OR($N152="",N($J152)*N($K152)=0),"",ROUND($N152/(N($J152)*N($K152)),2))</f>
        <v/>
      </c>
      <c r="P152" s="27">
        <f>IF(OR($B152="",N(IFERROR(INDEX(Kulturen!$L$2:$L$81,MATCH($B152,Kulturen!$B$2:$B$81,0)),""))=0),"",IFERROR(INDEX(Kulturen!$L$2:$L$81,MATCH($B152,Kulturen!$B$2:$B$81,0)),""))</f>
        <v/>
      </c>
      <c r="Q152" s="28">
        <f>IF(OR($N152="",$P152=""),"",ROUND($N152*$P152,1))</f>
        <v/>
      </c>
      <c r="R152" s="10">
        <f>IF($B152="","",T(IFERROR(INDEX(Kulturen!$M$2:$M$81,MATCH($B152,Kulturen!$B$2:$B$81,0)),"")))</f>
        <v/>
      </c>
      <c r="S152" s="30" t="n"/>
      <c r="T152" s="17" t="n"/>
      <c r="U152" s="16" t="n"/>
      <c r="V152" s="16" t="n"/>
    </row>
    <row r="153">
      <c r="A153" s="10">
        <f>IF($B153="","",COUNTIF($B$2:$B153,$B153))</f>
        <v/>
      </c>
      <c r="B153" s="16" t="n"/>
      <c r="C153" s="10">
        <f>IF($B153="","",T(IFERROR(INDEX(Kulturen!$D$2:$D$81,MATCH($B153,Kulturen!$B$2:$B$81,0)),"")))</f>
        <v/>
      </c>
      <c r="D153" s="10">
        <f>IF($B153="","",T(IFERROR(INDEX(Kulturen!$E$2:$E$81,MATCH($B153,Kulturen!$B$2:$B$81,0)),"")))</f>
        <v/>
      </c>
      <c r="E153" s="16" t="n"/>
      <c r="F153" s="20" t="n"/>
      <c r="G153" s="26">
        <f>IF(OR($B153="",$F153=""),"",MOD($F153+N(IFERROR(INDEX(Kulturen!$F$2:$F$81,MATCH($B153,Kulturen!$B$2:$B$81,0)),""))-1,52)+1)</f>
        <v/>
      </c>
      <c r="H153" s="26">
        <f>IF(OR($B153="",$G153=""),"",MOD($G153+N(IFERROR(INDEX(Kulturen!$G$2:$G$81,MATCH($B153,Kulturen!$B$2:$B$81,0)),""))-1,52)+1)</f>
        <v/>
      </c>
      <c r="I153" s="26">
        <f>IF(OR($B153="",$H153=""),"",MOD($H153+N(IFERROR(INDEX(Kulturen!$H$2:$H$81,MATCH($B153,Kulturen!$B$2:$B$81,0)),""))-1,52)+1)</f>
        <v/>
      </c>
      <c r="J153" s="15">
        <f>IF($E153="","",IFERROR(INDEX(Beete!$C$2:$C$121,MATCH($E153,Beete!$B$2:$B$121,0)),""))</f>
        <v/>
      </c>
      <c r="K153" s="15">
        <f>IF($E153="","",IF(IFERROR(INDEX(Beete!$D$2:$D$121,MATCH($E153,Beete!$B$2:$B$121,0)),"")="",1.2,IFERROR(INDEX(Beete!$D$2:$D$121,MATCH($E153,Beete!$B$2:$B$121,0)),"")))</f>
        <v/>
      </c>
      <c r="L153" s="26">
        <f>IF($B153="","",IF(N(IFERROR(INDEX(Kulturen!$I$2:$I$81,MATCH($B153,Kulturen!$B$2:$B$81,0)),""))&gt;0,IFERROR(INDEX(Kulturen!$I$2:$I$81,MATCH($B153,Kulturen!$B$2:$B$81,0)),""),IF(N(IFERROR(INDEX(Kulturen!$J$2:$J$81,MATCH($B153,Kulturen!$B$2:$B$81,0)),""))&gt;0,MAX(1,ROUNDDOWN($K153*100/IFERROR(INDEX(Kulturen!$J$2:$J$81,MATCH($B153,Kulturen!$B$2:$B$81,0)),""),0)),"")))</f>
        <v/>
      </c>
      <c r="M153" s="26">
        <f>IF(OR($J153="",N(IFERROR(INDEX(Kulturen!$K$2:$K$81,MATCH($B153,Kulturen!$B$2:$B$81,0)),""))=0),"",MAX(1,ROUNDDOWN($J153*100/IFERROR(INDEX(Kulturen!$K$2:$K$81,MATCH($B153,Kulturen!$B$2:$B$81,0)),""),0)))</f>
        <v/>
      </c>
      <c r="N153" s="26">
        <f>IF(OR($L153="",$M153=""),"",$L153*$M153)</f>
        <v/>
      </c>
      <c r="O153" s="15">
        <f>IF(OR($N153="",N($J153)*N($K153)=0),"",ROUND($N153/(N($J153)*N($K153)),2))</f>
        <v/>
      </c>
      <c r="P153" s="27">
        <f>IF(OR($B153="",N(IFERROR(INDEX(Kulturen!$L$2:$L$81,MATCH($B153,Kulturen!$B$2:$B$81,0)),""))=0),"",IFERROR(INDEX(Kulturen!$L$2:$L$81,MATCH($B153,Kulturen!$B$2:$B$81,0)),""))</f>
        <v/>
      </c>
      <c r="Q153" s="28">
        <f>IF(OR($N153="",$P153=""),"",ROUND($N153*$P153,1))</f>
        <v/>
      </c>
      <c r="R153" s="10">
        <f>IF($B153="","",T(IFERROR(INDEX(Kulturen!$M$2:$M$81,MATCH($B153,Kulturen!$B$2:$B$81,0)),"")))</f>
        <v/>
      </c>
      <c r="S153" s="30" t="n"/>
      <c r="T153" s="17" t="n"/>
      <c r="U153" s="16" t="n"/>
      <c r="V153" s="16" t="n"/>
    </row>
    <row r="154">
      <c r="A154" s="10">
        <f>IF($B154="","",COUNTIF($B$2:$B154,$B154))</f>
        <v/>
      </c>
      <c r="B154" s="16" t="n"/>
      <c r="C154" s="10">
        <f>IF($B154="","",T(IFERROR(INDEX(Kulturen!$D$2:$D$81,MATCH($B154,Kulturen!$B$2:$B$81,0)),"")))</f>
        <v/>
      </c>
      <c r="D154" s="10">
        <f>IF($B154="","",T(IFERROR(INDEX(Kulturen!$E$2:$E$81,MATCH($B154,Kulturen!$B$2:$B$81,0)),"")))</f>
        <v/>
      </c>
      <c r="E154" s="16" t="n"/>
      <c r="F154" s="20" t="n"/>
      <c r="G154" s="26">
        <f>IF(OR($B154="",$F154=""),"",MOD($F154+N(IFERROR(INDEX(Kulturen!$F$2:$F$81,MATCH($B154,Kulturen!$B$2:$B$81,0)),""))-1,52)+1)</f>
        <v/>
      </c>
      <c r="H154" s="26">
        <f>IF(OR($B154="",$G154=""),"",MOD($G154+N(IFERROR(INDEX(Kulturen!$G$2:$G$81,MATCH($B154,Kulturen!$B$2:$B$81,0)),""))-1,52)+1)</f>
        <v/>
      </c>
      <c r="I154" s="26">
        <f>IF(OR($B154="",$H154=""),"",MOD($H154+N(IFERROR(INDEX(Kulturen!$H$2:$H$81,MATCH($B154,Kulturen!$B$2:$B$81,0)),""))-1,52)+1)</f>
        <v/>
      </c>
      <c r="J154" s="15">
        <f>IF($E154="","",IFERROR(INDEX(Beete!$C$2:$C$121,MATCH($E154,Beete!$B$2:$B$121,0)),""))</f>
        <v/>
      </c>
      <c r="K154" s="15">
        <f>IF($E154="","",IF(IFERROR(INDEX(Beete!$D$2:$D$121,MATCH($E154,Beete!$B$2:$B$121,0)),"")="",1.2,IFERROR(INDEX(Beete!$D$2:$D$121,MATCH($E154,Beete!$B$2:$B$121,0)),"")))</f>
        <v/>
      </c>
      <c r="L154" s="26">
        <f>IF($B154="","",IF(N(IFERROR(INDEX(Kulturen!$I$2:$I$81,MATCH($B154,Kulturen!$B$2:$B$81,0)),""))&gt;0,IFERROR(INDEX(Kulturen!$I$2:$I$81,MATCH($B154,Kulturen!$B$2:$B$81,0)),""),IF(N(IFERROR(INDEX(Kulturen!$J$2:$J$81,MATCH($B154,Kulturen!$B$2:$B$81,0)),""))&gt;0,MAX(1,ROUNDDOWN($K154*100/IFERROR(INDEX(Kulturen!$J$2:$J$81,MATCH($B154,Kulturen!$B$2:$B$81,0)),""),0)),"")))</f>
        <v/>
      </c>
      <c r="M154" s="26">
        <f>IF(OR($J154="",N(IFERROR(INDEX(Kulturen!$K$2:$K$81,MATCH($B154,Kulturen!$B$2:$B$81,0)),""))=0),"",MAX(1,ROUNDDOWN($J154*100/IFERROR(INDEX(Kulturen!$K$2:$K$81,MATCH($B154,Kulturen!$B$2:$B$81,0)),""),0)))</f>
        <v/>
      </c>
      <c r="N154" s="26">
        <f>IF(OR($L154="",$M154=""),"",$L154*$M154)</f>
        <v/>
      </c>
      <c r="O154" s="15">
        <f>IF(OR($N154="",N($J154)*N($K154)=0),"",ROUND($N154/(N($J154)*N($K154)),2))</f>
        <v/>
      </c>
      <c r="P154" s="27">
        <f>IF(OR($B154="",N(IFERROR(INDEX(Kulturen!$L$2:$L$81,MATCH($B154,Kulturen!$B$2:$B$81,0)),""))=0),"",IFERROR(INDEX(Kulturen!$L$2:$L$81,MATCH($B154,Kulturen!$B$2:$B$81,0)),""))</f>
        <v/>
      </c>
      <c r="Q154" s="28">
        <f>IF(OR($N154="",$P154=""),"",ROUND($N154*$P154,1))</f>
        <v/>
      </c>
      <c r="R154" s="10">
        <f>IF($B154="","",T(IFERROR(INDEX(Kulturen!$M$2:$M$81,MATCH($B154,Kulturen!$B$2:$B$81,0)),"")))</f>
        <v/>
      </c>
      <c r="S154" s="30" t="n"/>
      <c r="T154" s="17" t="n"/>
      <c r="U154" s="16" t="n"/>
      <c r="V154" s="16" t="n"/>
    </row>
    <row r="155">
      <c r="A155" s="10">
        <f>IF($B155="","",COUNTIF($B$2:$B155,$B155))</f>
        <v/>
      </c>
      <c r="B155" s="16" t="n"/>
      <c r="C155" s="10">
        <f>IF($B155="","",T(IFERROR(INDEX(Kulturen!$D$2:$D$81,MATCH($B155,Kulturen!$B$2:$B$81,0)),"")))</f>
        <v/>
      </c>
      <c r="D155" s="10">
        <f>IF($B155="","",T(IFERROR(INDEX(Kulturen!$E$2:$E$81,MATCH($B155,Kulturen!$B$2:$B$81,0)),"")))</f>
        <v/>
      </c>
      <c r="E155" s="16" t="n"/>
      <c r="F155" s="20" t="n"/>
      <c r="G155" s="26">
        <f>IF(OR($B155="",$F155=""),"",MOD($F155+N(IFERROR(INDEX(Kulturen!$F$2:$F$81,MATCH($B155,Kulturen!$B$2:$B$81,0)),""))-1,52)+1)</f>
        <v/>
      </c>
      <c r="H155" s="26">
        <f>IF(OR($B155="",$G155=""),"",MOD($G155+N(IFERROR(INDEX(Kulturen!$G$2:$G$81,MATCH($B155,Kulturen!$B$2:$B$81,0)),""))-1,52)+1)</f>
        <v/>
      </c>
      <c r="I155" s="26">
        <f>IF(OR($B155="",$H155=""),"",MOD($H155+N(IFERROR(INDEX(Kulturen!$H$2:$H$81,MATCH($B155,Kulturen!$B$2:$B$81,0)),""))-1,52)+1)</f>
        <v/>
      </c>
      <c r="J155" s="15">
        <f>IF($E155="","",IFERROR(INDEX(Beete!$C$2:$C$121,MATCH($E155,Beete!$B$2:$B$121,0)),""))</f>
        <v/>
      </c>
      <c r="K155" s="15">
        <f>IF($E155="","",IF(IFERROR(INDEX(Beete!$D$2:$D$121,MATCH($E155,Beete!$B$2:$B$121,0)),"")="",1.2,IFERROR(INDEX(Beete!$D$2:$D$121,MATCH($E155,Beete!$B$2:$B$121,0)),"")))</f>
        <v/>
      </c>
      <c r="L155" s="26">
        <f>IF($B155="","",IF(N(IFERROR(INDEX(Kulturen!$I$2:$I$81,MATCH($B155,Kulturen!$B$2:$B$81,0)),""))&gt;0,IFERROR(INDEX(Kulturen!$I$2:$I$81,MATCH($B155,Kulturen!$B$2:$B$81,0)),""),IF(N(IFERROR(INDEX(Kulturen!$J$2:$J$81,MATCH($B155,Kulturen!$B$2:$B$81,0)),""))&gt;0,MAX(1,ROUNDDOWN($K155*100/IFERROR(INDEX(Kulturen!$J$2:$J$81,MATCH($B155,Kulturen!$B$2:$B$81,0)),""),0)),"")))</f>
        <v/>
      </c>
      <c r="M155" s="26">
        <f>IF(OR($J155="",N(IFERROR(INDEX(Kulturen!$K$2:$K$81,MATCH($B155,Kulturen!$B$2:$B$81,0)),""))=0),"",MAX(1,ROUNDDOWN($J155*100/IFERROR(INDEX(Kulturen!$K$2:$K$81,MATCH($B155,Kulturen!$B$2:$B$81,0)),""),0)))</f>
        <v/>
      </c>
      <c r="N155" s="26">
        <f>IF(OR($L155="",$M155=""),"",$L155*$M155)</f>
        <v/>
      </c>
      <c r="O155" s="15">
        <f>IF(OR($N155="",N($J155)*N($K155)=0),"",ROUND($N155/(N($J155)*N($K155)),2))</f>
        <v/>
      </c>
      <c r="P155" s="27">
        <f>IF(OR($B155="",N(IFERROR(INDEX(Kulturen!$L$2:$L$81,MATCH($B155,Kulturen!$B$2:$B$81,0)),""))=0),"",IFERROR(INDEX(Kulturen!$L$2:$L$81,MATCH($B155,Kulturen!$B$2:$B$81,0)),""))</f>
        <v/>
      </c>
      <c r="Q155" s="28">
        <f>IF(OR($N155="",$P155=""),"",ROUND($N155*$P155,1))</f>
        <v/>
      </c>
      <c r="R155" s="10">
        <f>IF($B155="","",T(IFERROR(INDEX(Kulturen!$M$2:$M$81,MATCH($B155,Kulturen!$B$2:$B$81,0)),"")))</f>
        <v/>
      </c>
      <c r="S155" s="30" t="n"/>
      <c r="T155" s="17" t="n"/>
      <c r="U155" s="16" t="n"/>
      <c r="V155" s="16" t="n"/>
    </row>
    <row r="156">
      <c r="A156" s="10">
        <f>IF($B156="","",COUNTIF($B$2:$B156,$B156))</f>
        <v/>
      </c>
      <c r="B156" s="16" t="n"/>
      <c r="C156" s="10">
        <f>IF($B156="","",T(IFERROR(INDEX(Kulturen!$D$2:$D$81,MATCH($B156,Kulturen!$B$2:$B$81,0)),"")))</f>
        <v/>
      </c>
      <c r="D156" s="10">
        <f>IF($B156="","",T(IFERROR(INDEX(Kulturen!$E$2:$E$81,MATCH($B156,Kulturen!$B$2:$B$81,0)),"")))</f>
        <v/>
      </c>
      <c r="E156" s="16" t="n"/>
      <c r="F156" s="20" t="n"/>
      <c r="G156" s="26">
        <f>IF(OR($B156="",$F156=""),"",MOD($F156+N(IFERROR(INDEX(Kulturen!$F$2:$F$81,MATCH($B156,Kulturen!$B$2:$B$81,0)),""))-1,52)+1)</f>
        <v/>
      </c>
      <c r="H156" s="26">
        <f>IF(OR($B156="",$G156=""),"",MOD($G156+N(IFERROR(INDEX(Kulturen!$G$2:$G$81,MATCH($B156,Kulturen!$B$2:$B$81,0)),""))-1,52)+1)</f>
        <v/>
      </c>
      <c r="I156" s="26">
        <f>IF(OR($B156="",$H156=""),"",MOD($H156+N(IFERROR(INDEX(Kulturen!$H$2:$H$81,MATCH($B156,Kulturen!$B$2:$B$81,0)),""))-1,52)+1)</f>
        <v/>
      </c>
      <c r="J156" s="15">
        <f>IF($E156="","",IFERROR(INDEX(Beete!$C$2:$C$121,MATCH($E156,Beete!$B$2:$B$121,0)),""))</f>
        <v/>
      </c>
      <c r="K156" s="15">
        <f>IF($E156="","",IF(IFERROR(INDEX(Beete!$D$2:$D$121,MATCH($E156,Beete!$B$2:$B$121,0)),"")="",1.2,IFERROR(INDEX(Beete!$D$2:$D$121,MATCH($E156,Beete!$B$2:$B$121,0)),"")))</f>
        <v/>
      </c>
      <c r="L156" s="26">
        <f>IF($B156="","",IF(N(IFERROR(INDEX(Kulturen!$I$2:$I$81,MATCH($B156,Kulturen!$B$2:$B$81,0)),""))&gt;0,IFERROR(INDEX(Kulturen!$I$2:$I$81,MATCH($B156,Kulturen!$B$2:$B$81,0)),""),IF(N(IFERROR(INDEX(Kulturen!$J$2:$J$81,MATCH($B156,Kulturen!$B$2:$B$81,0)),""))&gt;0,MAX(1,ROUNDDOWN($K156*100/IFERROR(INDEX(Kulturen!$J$2:$J$81,MATCH($B156,Kulturen!$B$2:$B$81,0)),""),0)),"")))</f>
        <v/>
      </c>
      <c r="M156" s="26">
        <f>IF(OR($J156="",N(IFERROR(INDEX(Kulturen!$K$2:$K$81,MATCH($B156,Kulturen!$B$2:$B$81,0)),""))=0),"",MAX(1,ROUNDDOWN($J156*100/IFERROR(INDEX(Kulturen!$K$2:$K$81,MATCH($B156,Kulturen!$B$2:$B$81,0)),""),0)))</f>
        <v/>
      </c>
      <c r="N156" s="26">
        <f>IF(OR($L156="",$M156=""),"",$L156*$M156)</f>
        <v/>
      </c>
      <c r="O156" s="15">
        <f>IF(OR($N156="",N($J156)*N($K156)=0),"",ROUND($N156/(N($J156)*N($K156)),2))</f>
        <v/>
      </c>
      <c r="P156" s="27">
        <f>IF(OR($B156="",N(IFERROR(INDEX(Kulturen!$L$2:$L$81,MATCH($B156,Kulturen!$B$2:$B$81,0)),""))=0),"",IFERROR(INDEX(Kulturen!$L$2:$L$81,MATCH($B156,Kulturen!$B$2:$B$81,0)),""))</f>
        <v/>
      </c>
      <c r="Q156" s="28">
        <f>IF(OR($N156="",$P156=""),"",ROUND($N156*$P156,1))</f>
        <v/>
      </c>
      <c r="R156" s="10">
        <f>IF($B156="","",T(IFERROR(INDEX(Kulturen!$M$2:$M$81,MATCH($B156,Kulturen!$B$2:$B$81,0)),"")))</f>
        <v/>
      </c>
      <c r="S156" s="30" t="n"/>
      <c r="T156" s="17" t="n"/>
      <c r="U156" s="16" t="n"/>
      <c r="V156" s="16" t="n"/>
    </row>
    <row r="157">
      <c r="A157" s="10">
        <f>IF($B157="","",COUNTIF($B$2:$B157,$B157))</f>
        <v/>
      </c>
      <c r="B157" s="16" t="n"/>
      <c r="C157" s="10">
        <f>IF($B157="","",T(IFERROR(INDEX(Kulturen!$D$2:$D$81,MATCH($B157,Kulturen!$B$2:$B$81,0)),"")))</f>
        <v/>
      </c>
      <c r="D157" s="10">
        <f>IF($B157="","",T(IFERROR(INDEX(Kulturen!$E$2:$E$81,MATCH($B157,Kulturen!$B$2:$B$81,0)),"")))</f>
        <v/>
      </c>
      <c r="E157" s="16" t="n"/>
      <c r="F157" s="20" t="n"/>
      <c r="G157" s="26">
        <f>IF(OR($B157="",$F157=""),"",MOD($F157+N(IFERROR(INDEX(Kulturen!$F$2:$F$81,MATCH($B157,Kulturen!$B$2:$B$81,0)),""))-1,52)+1)</f>
        <v/>
      </c>
      <c r="H157" s="26">
        <f>IF(OR($B157="",$G157=""),"",MOD($G157+N(IFERROR(INDEX(Kulturen!$G$2:$G$81,MATCH($B157,Kulturen!$B$2:$B$81,0)),""))-1,52)+1)</f>
        <v/>
      </c>
      <c r="I157" s="26">
        <f>IF(OR($B157="",$H157=""),"",MOD($H157+N(IFERROR(INDEX(Kulturen!$H$2:$H$81,MATCH($B157,Kulturen!$B$2:$B$81,0)),""))-1,52)+1)</f>
        <v/>
      </c>
      <c r="J157" s="15">
        <f>IF($E157="","",IFERROR(INDEX(Beete!$C$2:$C$121,MATCH($E157,Beete!$B$2:$B$121,0)),""))</f>
        <v/>
      </c>
      <c r="K157" s="15">
        <f>IF($E157="","",IF(IFERROR(INDEX(Beete!$D$2:$D$121,MATCH($E157,Beete!$B$2:$B$121,0)),"")="",1.2,IFERROR(INDEX(Beete!$D$2:$D$121,MATCH($E157,Beete!$B$2:$B$121,0)),"")))</f>
        <v/>
      </c>
      <c r="L157" s="26">
        <f>IF($B157="","",IF(N(IFERROR(INDEX(Kulturen!$I$2:$I$81,MATCH($B157,Kulturen!$B$2:$B$81,0)),""))&gt;0,IFERROR(INDEX(Kulturen!$I$2:$I$81,MATCH($B157,Kulturen!$B$2:$B$81,0)),""),IF(N(IFERROR(INDEX(Kulturen!$J$2:$J$81,MATCH($B157,Kulturen!$B$2:$B$81,0)),""))&gt;0,MAX(1,ROUNDDOWN($K157*100/IFERROR(INDEX(Kulturen!$J$2:$J$81,MATCH($B157,Kulturen!$B$2:$B$81,0)),""),0)),"")))</f>
        <v/>
      </c>
      <c r="M157" s="26">
        <f>IF(OR($J157="",N(IFERROR(INDEX(Kulturen!$K$2:$K$81,MATCH($B157,Kulturen!$B$2:$B$81,0)),""))=0),"",MAX(1,ROUNDDOWN($J157*100/IFERROR(INDEX(Kulturen!$K$2:$K$81,MATCH($B157,Kulturen!$B$2:$B$81,0)),""),0)))</f>
        <v/>
      </c>
      <c r="N157" s="26">
        <f>IF(OR($L157="",$M157=""),"",$L157*$M157)</f>
        <v/>
      </c>
      <c r="O157" s="15">
        <f>IF(OR($N157="",N($J157)*N($K157)=0),"",ROUND($N157/(N($J157)*N($K157)),2))</f>
        <v/>
      </c>
      <c r="P157" s="27">
        <f>IF(OR($B157="",N(IFERROR(INDEX(Kulturen!$L$2:$L$81,MATCH($B157,Kulturen!$B$2:$B$81,0)),""))=0),"",IFERROR(INDEX(Kulturen!$L$2:$L$81,MATCH($B157,Kulturen!$B$2:$B$81,0)),""))</f>
        <v/>
      </c>
      <c r="Q157" s="28">
        <f>IF(OR($N157="",$P157=""),"",ROUND($N157*$P157,1))</f>
        <v/>
      </c>
      <c r="R157" s="10">
        <f>IF($B157="","",T(IFERROR(INDEX(Kulturen!$M$2:$M$81,MATCH($B157,Kulturen!$B$2:$B$81,0)),"")))</f>
        <v/>
      </c>
      <c r="S157" s="30" t="n"/>
      <c r="T157" s="17" t="n"/>
      <c r="U157" s="16" t="n"/>
      <c r="V157" s="16" t="n"/>
    </row>
    <row r="158">
      <c r="A158" s="10">
        <f>IF($B158="","",COUNTIF($B$2:$B158,$B158))</f>
        <v/>
      </c>
      <c r="B158" s="16" t="n"/>
      <c r="C158" s="10">
        <f>IF($B158="","",T(IFERROR(INDEX(Kulturen!$D$2:$D$81,MATCH($B158,Kulturen!$B$2:$B$81,0)),"")))</f>
        <v/>
      </c>
      <c r="D158" s="10">
        <f>IF($B158="","",T(IFERROR(INDEX(Kulturen!$E$2:$E$81,MATCH($B158,Kulturen!$B$2:$B$81,0)),"")))</f>
        <v/>
      </c>
      <c r="E158" s="16" t="n"/>
      <c r="F158" s="20" t="n"/>
      <c r="G158" s="26">
        <f>IF(OR($B158="",$F158=""),"",MOD($F158+N(IFERROR(INDEX(Kulturen!$F$2:$F$81,MATCH($B158,Kulturen!$B$2:$B$81,0)),""))-1,52)+1)</f>
        <v/>
      </c>
      <c r="H158" s="26">
        <f>IF(OR($B158="",$G158=""),"",MOD($G158+N(IFERROR(INDEX(Kulturen!$G$2:$G$81,MATCH($B158,Kulturen!$B$2:$B$81,0)),""))-1,52)+1)</f>
        <v/>
      </c>
      <c r="I158" s="26">
        <f>IF(OR($B158="",$H158=""),"",MOD($H158+N(IFERROR(INDEX(Kulturen!$H$2:$H$81,MATCH($B158,Kulturen!$B$2:$B$81,0)),""))-1,52)+1)</f>
        <v/>
      </c>
      <c r="J158" s="15">
        <f>IF($E158="","",IFERROR(INDEX(Beete!$C$2:$C$121,MATCH($E158,Beete!$B$2:$B$121,0)),""))</f>
        <v/>
      </c>
      <c r="K158" s="15">
        <f>IF($E158="","",IF(IFERROR(INDEX(Beete!$D$2:$D$121,MATCH($E158,Beete!$B$2:$B$121,0)),"")="",1.2,IFERROR(INDEX(Beete!$D$2:$D$121,MATCH($E158,Beete!$B$2:$B$121,0)),"")))</f>
        <v/>
      </c>
      <c r="L158" s="26">
        <f>IF($B158="","",IF(N(IFERROR(INDEX(Kulturen!$I$2:$I$81,MATCH($B158,Kulturen!$B$2:$B$81,0)),""))&gt;0,IFERROR(INDEX(Kulturen!$I$2:$I$81,MATCH($B158,Kulturen!$B$2:$B$81,0)),""),IF(N(IFERROR(INDEX(Kulturen!$J$2:$J$81,MATCH($B158,Kulturen!$B$2:$B$81,0)),""))&gt;0,MAX(1,ROUNDDOWN($K158*100/IFERROR(INDEX(Kulturen!$J$2:$J$81,MATCH($B158,Kulturen!$B$2:$B$81,0)),""),0)),"")))</f>
        <v/>
      </c>
      <c r="M158" s="26">
        <f>IF(OR($J158="",N(IFERROR(INDEX(Kulturen!$K$2:$K$81,MATCH($B158,Kulturen!$B$2:$B$81,0)),""))=0),"",MAX(1,ROUNDDOWN($J158*100/IFERROR(INDEX(Kulturen!$K$2:$K$81,MATCH($B158,Kulturen!$B$2:$B$81,0)),""),0)))</f>
        <v/>
      </c>
      <c r="N158" s="26">
        <f>IF(OR($L158="",$M158=""),"",$L158*$M158)</f>
        <v/>
      </c>
      <c r="O158" s="15">
        <f>IF(OR($N158="",N($J158)*N($K158)=0),"",ROUND($N158/(N($J158)*N($K158)),2))</f>
        <v/>
      </c>
      <c r="P158" s="27">
        <f>IF(OR($B158="",N(IFERROR(INDEX(Kulturen!$L$2:$L$81,MATCH($B158,Kulturen!$B$2:$B$81,0)),""))=0),"",IFERROR(INDEX(Kulturen!$L$2:$L$81,MATCH($B158,Kulturen!$B$2:$B$81,0)),""))</f>
        <v/>
      </c>
      <c r="Q158" s="28">
        <f>IF(OR($N158="",$P158=""),"",ROUND($N158*$P158,1))</f>
        <v/>
      </c>
      <c r="R158" s="10">
        <f>IF($B158="","",T(IFERROR(INDEX(Kulturen!$M$2:$M$81,MATCH($B158,Kulturen!$B$2:$B$81,0)),"")))</f>
        <v/>
      </c>
      <c r="S158" s="30" t="n"/>
      <c r="T158" s="17" t="n"/>
      <c r="U158" s="16" t="n"/>
      <c r="V158" s="16" t="n"/>
    </row>
    <row r="159">
      <c r="A159" s="10">
        <f>IF($B159="","",COUNTIF($B$2:$B159,$B159))</f>
        <v/>
      </c>
      <c r="B159" s="16" t="n"/>
      <c r="C159" s="10">
        <f>IF($B159="","",T(IFERROR(INDEX(Kulturen!$D$2:$D$81,MATCH($B159,Kulturen!$B$2:$B$81,0)),"")))</f>
        <v/>
      </c>
      <c r="D159" s="10">
        <f>IF($B159="","",T(IFERROR(INDEX(Kulturen!$E$2:$E$81,MATCH($B159,Kulturen!$B$2:$B$81,0)),"")))</f>
        <v/>
      </c>
      <c r="E159" s="16" t="n"/>
      <c r="F159" s="20" t="n"/>
      <c r="G159" s="26">
        <f>IF(OR($B159="",$F159=""),"",MOD($F159+N(IFERROR(INDEX(Kulturen!$F$2:$F$81,MATCH($B159,Kulturen!$B$2:$B$81,0)),""))-1,52)+1)</f>
        <v/>
      </c>
      <c r="H159" s="26">
        <f>IF(OR($B159="",$G159=""),"",MOD($G159+N(IFERROR(INDEX(Kulturen!$G$2:$G$81,MATCH($B159,Kulturen!$B$2:$B$81,0)),""))-1,52)+1)</f>
        <v/>
      </c>
      <c r="I159" s="26">
        <f>IF(OR($B159="",$H159=""),"",MOD($H159+N(IFERROR(INDEX(Kulturen!$H$2:$H$81,MATCH($B159,Kulturen!$B$2:$B$81,0)),""))-1,52)+1)</f>
        <v/>
      </c>
      <c r="J159" s="15">
        <f>IF($E159="","",IFERROR(INDEX(Beete!$C$2:$C$121,MATCH($E159,Beete!$B$2:$B$121,0)),""))</f>
        <v/>
      </c>
      <c r="K159" s="15">
        <f>IF($E159="","",IF(IFERROR(INDEX(Beete!$D$2:$D$121,MATCH($E159,Beete!$B$2:$B$121,0)),"")="",1.2,IFERROR(INDEX(Beete!$D$2:$D$121,MATCH($E159,Beete!$B$2:$B$121,0)),"")))</f>
        <v/>
      </c>
      <c r="L159" s="26">
        <f>IF($B159="","",IF(N(IFERROR(INDEX(Kulturen!$I$2:$I$81,MATCH($B159,Kulturen!$B$2:$B$81,0)),""))&gt;0,IFERROR(INDEX(Kulturen!$I$2:$I$81,MATCH($B159,Kulturen!$B$2:$B$81,0)),""),IF(N(IFERROR(INDEX(Kulturen!$J$2:$J$81,MATCH($B159,Kulturen!$B$2:$B$81,0)),""))&gt;0,MAX(1,ROUNDDOWN($K159*100/IFERROR(INDEX(Kulturen!$J$2:$J$81,MATCH($B159,Kulturen!$B$2:$B$81,0)),""),0)),"")))</f>
        <v/>
      </c>
      <c r="M159" s="26">
        <f>IF(OR($J159="",N(IFERROR(INDEX(Kulturen!$K$2:$K$81,MATCH($B159,Kulturen!$B$2:$B$81,0)),""))=0),"",MAX(1,ROUNDDOWN($J159*100/IFERROR(INDEX(Kulturen!$K$2:$K$81,MATCH($B159,Kulturen!$B$2:$B$81,0)),""),0)))</f>
        <v/>
      </c>
      <c r="N159" s="26">
        <f>IF(OR($L159="",$M159=""),"",$L159*$M159)</f>
        <v/>
      </c>
      <c r="O159" s="15">
        <f>IF(OR($N159="",N($J159)*N($K159)=0),"",ROUND($N159/(N($J159)*N($K159)),2))</f>
        <v/>
      </c>
      <c r="P159" s="27">
        <f>IF(OR($B159="",N(IFERROR(INDEX(Kulturen!$L$2:$L$81,MATCH($B159,Kulturen!$B$2:$B$81,0)),""))=0),"",IFERROR(INDEX(Kulturen!$L$2:$L$81,MATCH($B159,Kulturen!$B$2:$B$81,0)),""))</f>
        <v/>
      </c>
      <c r="Q159" s="28">
        <f>IF(OR($N159="",$P159=""),"",ROUND($N159*$P159,1))</f>
        <v/>
      </c>
      <c r="R159" s="10">
        <f>IF($B159="","",T(IFERROR(INDEX(Kulturen!$M$2:$M$81,MATCH($B159,Kulturen!$B$2:$B$81,0)),"")))</f>
        <v/>
      </c>
      <c r="S159" s="30" t="n"/>
      <c r="T159" s="17" t="n"/>
      <c r="U159" s="16" t="n"/>
      <c r="V159" s="16" t="n"/>
    </row>
    <row r="160">
      <c r="A160" s="10">
        <f>IF($B160="","",COUNTIF($B$2:$B160,$B160))</f>
        <v/>
      </c>
      <c r="B160" s="16" t="n"/>
      <c r="C160" s="10">
        <f>IF($B160="","",T(IFERROR(INDEX(Kulturen!$D$2:$D$81,MATCH($B160,Kulturen!$B$2:$B$81,0)),"")))</f>
        <v/>
      </c>
      <c r="D160" s="10">
        <f>IF($B160="","",T(IFERROR(INDEX(Kulturen!$E$2:$E$81,MATCH($B160,Kulturen!$B$2:$B$81,0)),"")))</f>
        <v/>
      </c>
      <c r="E160" s="16" t="n"/>
      <c r="F160" s="20" t="n"/>
      <c r="G160" s="26">
        <f>IF(OR($B160="",$F160=""),"",MOD($F160+N(IFERROR(INDEX(Kulturen!$F$2:$F$81,MATCH($B160,Kulturen!$B$2:$B$81,0)),""))-1,52)+1)</f>
        <v/>
      </c>
      <c r="H160" s="26">
        <f>IF(OR($B160="",$G160=""),"",MOD($G160+N(IFERROR(INDEX(Kulturen!$G$2:$G$81,MATCH($B160,Kulturen!$B$2:$B$81,0)),""))-1,52)+1)</f>
        <v/>
      </c>
      <c r="I160" s="26">
        <f>IF(OR($B160="",$H160=""),"",MOD($H160+N(IFERROR(INDEX(Kulturen!$H$2:$H$81,MATCH($B160,Kulturen!$B$2:$B$81,0)),""))-1,52)+1)</f>
        <v/>
      </c>
      <c r="J160" s="15">
        <f>IF($E160="","",IFERROR(INDEX(Beete!$C$2:$C$121,MATCH($E160,Beete!$B$2:$B$121,0)),""))</f>
        <v/>
      </c>
      <c r="K160" s="15">
        <f>IF($E160="","",IF(IFERROR(INDEX(Beete!$D$2:$D$121,MATCH($E160,Beete!$B$2:$B$121,0)),"")="",1.2,IFERROR(INDEX(Beete!$D$2:$D$121,MATCH($E160,Beete!$B$2:$B$121,0)),"")))</f>
        <v/>
      </c>
      <c r="L160" s="26">
        <f>IF($B160="","",IF(N(IFERROR(INDEX(Kulturen!$I$2:$I$81,MATCH($B160,Kulturen!$B$2:$B$81,0)),""))&gt;0,IFERROR(INDEX(Kulturen!$I$2:$I$81,MATCH($B160,Kulturen!$B$2:$B$81,0)),""),IF(N(IFERROR(INDEX(Kulturen!$J$2:$J$81,MATCH($B160,Kulturen!$B$2:$B$81,0)),""))&gt;0,MAX(1,ROUNDDOWN($K160*100/IFERROR(INDEX(Kulturen!$J$2:$J$81,MATCH($B160,Kulturen!$B$2:$B$81,0)),""),0)),"")))</f>
        <v/>
      </c>
      <c r="M160" s="26">
        <f>IF(OR($J160="",N(IFERROR(INDEX(Kulturen!$K$2:$K$81,MATCH($B160,Kulturen!$B$2:$B$81,0)),""))=0),"",MAX(1,ROUNDDOWN($J160*100/IFERROR(INDEX(Kulturen!$K$2:$K$81,MATCH($B160,Kulturen!$B$2:$B$81,0)),""),0)))</f>
        <v/>
      </c>
      <c r="N160" s="26">
        <f>IF(OR($L160="",$M160=""),"",$L160*$M160)</f>
        <v/>
      </c>
      <c r="O160" s="15">
        <f>IF(OR($N160="",N($J160)*N($K160)=0),"",ROUND($N160/(N($J160)*N($K160)),2))</f>
        <v/>
      </c>
      <c r="P160" s="27">
        <f>IF(OR($B160="",N(IFERROR(INDEX(Kulturen!$L$2:$L$81,MATCH($B160,Kulturen!$B$2:$B$81,0)),""))=0),"",IFERROR(INDEX(Kulturen!$L$2:$L$81,MATCH($B160,Kulturen!$B$2:$B$81,0)),""))</f>
        <v/>
      </c>
      <c r="Q160" s="28">
        <f>IF(OR($N160="",$P160=""),"",ROUND($N160*$P160,1))</f>
        <v/>
      </c>
      <c r="R160" s="10">
        <f>IF($B160="","",T(IFERROR(INDEX(Kulturen!$M$2:$M$81,MATCH($B160,Kulturen!$B$2:$B$81,0)),"")))</f>
        <v/>
      </c>
      <c r="S160" s="30" t="n"/>
      <c r="T160" s="17" t="n"/>
      <c r="U160" s="16" t="n"/>
      <c r="V160" s="16" t="n"/>
    </row>
    <row r="161">
      <c r="A161" s="10">
        <f>IF($B161="","",COUNTIF($B$2:$B161,$B161))</f>
        <v/>
      </c>
      <c r="B161" s="16" t="n"/>
      <c r="C161" s="10">
        <f>IF($B161="","",T(IFERROR(INDEX(Kulturen!$D$2:$D$81,MATCH($B161,Kulturen!$B$2:$B$81,0)),"")))</f>
        <v/>
      </c>
      <c r="D161" s="10">
        <f>IF($B161="","",T(IFERROR(INDEX(Kulturen!$E$2:$E$81,MATCH($B161,Kulturen!$B$2:$B$81,0)),"")))</f>
        <v/>
      </c>
      <c r="E161" s="16" t="n"/>
      <c r="F161" s="20" t="n"/>
      <c r="G161" s="26">
        <f>IF(OR($B161="",$F161=""),"",MOD($F161+N(IFERROR(INDEX(Kulturen!$F$2:$F$81,MATCH($B161,Kulturen!$B$2:$B$81,0)),""))-1,52)+1)</f>
        <v/>
      </c>
      <c r="H161" s="26">
        <f>IF(OR($B161="",$G161=""),"",MOD($G161+N(IFERROR(INDEX(Kulturen!$G$2:$G$81,MATCH($B161,Kulturen!$B$2:$B$81,0)),""))-1,52)+1)</f>
        <v/>
      </c>
      <c r="I161" s="26">
        <f>IF(OR($B161="",$H161=""),"",MOD($H161+N(IFERROR(INDEX(Kulturen!$H$2:$H$81,MATCH($B161,Kulturen!$B$2:$B$81,0)),""))-1,52)+1)</f>
        <v/>
      </c>
      <c r="J161" s="15">
        <f>IF($E161="","",IFERROR(INDEX(Beete!$C$2:$C$121,MATCH($E161,Beete!$B$2:$B$121,0)),""))</f>
        <v/>
      </c>
      <c r="K161" s="15">
        <f>IF($E161="","",IF(IFERROR(INDEX(Beete!$D$2:$D$121,MATCH($E161,Beete!$B$2:$B$121,0)),"")="",1.2,IFERROR(INDEX(Beete!$D$2:$D$121,MATCH($E161,Beete!$B$2:$B$121,0)),"")))</f>
        <v/>
      </c>
      <c r="L161" s="26">
        <f>IF($B161="","",IF(N(IFERROR(INDEX(Kulturen!$I$2:$I$81,MATCH($B161,Kulturen!$B$2:$B$81,0)),""))&gt;0,IFERROR(INDEX(Kulturen!$I$2:$I$81,MATCH($B161,Kulturen!$B$2:$B$81,0)),""),IF(N(IFERROR(INDEX(Kulturen!$J$2:$J$81,MATCH($B161,Kulturen!$B$2:$B$81,0)),""))&gt;0,MAX(1,ROUNDDOWN($K161*100/IFERROR(INDEX(Kulturen!$J$2:$J$81,MATCH($B161,Kulturen!$B$2:$B$81,0)),""),0)),"")))</f>
        <v/>
      </c>
      <c r="M161" s="26">
        <f>IF(OR($J161="",N(IFERROR(INDEX(Kulturen!$K$2:$K$81,MATCH($B161,Kulturen!$B$2:$B$81,0)),""))=0),"",MAX(1,ROUNDDOWN($J161*100/IFERROR(INDEX(Kulturen!$K$2:$K$81,MATCH($B161,Kulturen!$B$2:$B$81,0)),""),0)))</f>
        <v/>
      </c>
      <c r="N161" s="26">
        <f>IF(OR($L161="",$M161=""),"",$L161*$M161)</f>
        <v/>
      </c>
      <c r="O161" s="15">
        <f>IF(OR($N161="",N($J161)*N($K161)=0),"",ROUND($N161/(N($J161)*N($K161)),2))</f>
        <v/>
      </c>
      <c r="P161" s="27">
        <f>IF(OR($B161="",N(IFERROR(INDEX(Kulturen!$L$2:$L$81,MATCH($B161,Kulturen!$B$2:$B$81,0)),""))=0),"",IFERROR(INDEX(Kulturen!$L$2:$L$81,MATCH($B161,Kulturen!$B$2:$B$81,0)),""))</f>
        <v/>
      </c>
      <c r="Q161" s="28">
        <f>IF(OR($N161="",$P161=""),"",ROUND($N161*$P161,1))</f>
        <v/>
      </c>
      <c r="R161" s="10">
        <f>IF($B161="","",T(IFERROR(INDEX(Kulturen!$M$2:$M$81,MATCH($B161,Kulturen!$B$2:$B$81,0)),"")))</f>
        <v/>
      </c>
      <c r="S161" s="30" t="n"/>
      <c r="T161" s="17" t="n"/>
      <c r="U161" s="16" t="n"/>
      <c r="V161" s="16" t="n"/>
    </row>
    <row r="162">
      <c r="A162" s="10">
        <f>IF($B162="","",COUNTIF($B$2:$B162,$B162))</f>
        <v/>
      </c>
      <c r="B162" s="16" t="n"/>
      <c r="C162" s="10">
        <f>IF($B162="","",T(IFERROR(INDEX(Kulturen!$D$2:$D$81,MATCH($B162,Kulturen!$B$2:$B$81,0)),"")))</f>
        <v/>
      </c>
      <c r="D162" s="10">
        <f>IF($B162="","",T(IFERROR(INDEX(Kulturen!$E$2:$E$81,MATCH($B162,Kulturen!$B$2:$B$81,0)),"")))</f>
        <v/>
      </c>
      <c r="E162" s="16" t="n"/>
      <c r="F162" s="20" t="n"/>
      <c r="G162" s="26">
        <f>IF(OR($B162="",$F162=""),"",MOD($F162+N(IFERROR(INDEX(Kulturen!$F$2:$F$81,MATCH($B162,Kulturen!$B$2:$B$81,0)),""))-1,52)+1)</f>
        <v/>
      </c>
      <c r="H162" s="26">
        <f>IF(OR($B162="",$G162=""),"",MOD($G162+N(IFERROR(INDEX(Kulturen!$G$2:$G$81,MATCH($B162,Kulturen!$B$2:$B$81,0)),""))-1,52)+1)</f>
        <v/>
      </c>
      <c r="I162" s="26">
        <f>IF(OR($B162="",$H162=""),"",MOD($H162+N(IFERROR(INDEX(Kulturen!$H$2:$H$81,MATCH($B162,Kulturen!$B$2:$B$81,0)),""))-1,52)+1)</f>
        <v/>
      </c>
      <c r="J162" s="15">
        <f>IF($E162="","",IFERROR(INDEX(Beete!$C$2:$C$121,MATCH($E162,Beete!$B$2:$B$121,0)),""))</f>
        <v/>
      </c>
      <c r="K162" s="15">
        <f>IF($E162="","",IF(IFERROR(INDEX(Beete!$D$2:$D$121,MATCH($E162,Beete!$B$2:$B$121,0)),"")="",1.2,IFERROR(INDEX(Beete!$D$2:$D$121,MATCH($E162,Beete!$B$2:$B$121,0)),"")))</f>
        <v/>
      </c>
      <c r="L162" s="26">
        <f>IF($B162="","",IF(N(IFERROR(INDEX(Kulturen!$I$2:$I$81,MATCH($B162,Kulturen!$B$2:$B$81,0)),""))&gt;0,IFERROR(INDEX(Kulturen!$I$2:$I$81,MATCH($B162,Kulturen!$B$2:$B$81,0)),""),IF(N(IFERROR(INDEX(Kulturen!$J$2:$J$81,MATCH($B162,Kulturen!$B$2:$B$81,0)),""))&gt;0,MAX(1,ROUNDDOWN($K162*100/IFERROR(INDEX(Kulturen!$J$2:$J$81,MATCH($B162,Kulturen!$B$2:$B$81,0)),""),0)),"")))</f>
        <v/>
      </c>
      <c r="M162" s="26">
        <f>IF(OR($J162="",N(IFERROR(INDEX(Kulturen!$K$2:$K$81,MATCH($B162,Kulturen!$B$2:$B$81,0)),""))=0),"",MAX(1,ROUNDDOWN($J162*100/IFERROR(INDEX(Kulturen!$K$2:$K$81,MATCH($B162,Kulturen!$B$2:$B$81,0)),""),0)))</f>
        <v/>
      </c>
      <c r="N162" s="26">
        <f>IF(OR($L162="",$M162=""),"",$L162*$M162)</f>
        <v/>
      </c>
      <c r="O162" s="15">
        <f>IF(OR($N162="",N($J162)*N($K162)=0),"",ROUND($N162/(N($J162)*N($K162)),2))</f>
        <v/>
      </c>
      <c r="P162" s="27">
        <f>IF(OR($B162="",N(IFERROR(INDEX(Kulturen!$L$2:$L$81,MATCH($B162,Kulturen!$B$2:$B$81,0)),""))=0),"",IFERROR(INDEX(Kulturen!$L$2:$L$81,MATCH($B162,Kulturen!$B$2:$B$81,0)),""))</f>
        <v/>
      </c>
      <c r="Q162" s="28">
        <f>IF(OR($N162="",$P162=""),"",ROUND($N162*$P162,1))</f>
        <v/>
      </c>
      <c r="R162" s="10">
        <f>IF($B162="","",T(IFERROR(INDEX(Kulturen!$M$2:$M$81,MATCH($B162,Kulturen!$B$2:$B$81,0)),"")))</f>
        <v/>
      </c>
      <c r="S162" s="30" t="n"/>
      <c r="T162" s="17" t="n"/>
      <c r="U162" s="16" t="n"/>
      <c r="V162" s="16" t="n"/>
    </row>
    <row r="163">
      <c r="A163" s="10">
        <f>IF($B163="","",COUNTIF($B$2:$B163,$B163))</f>
        <v/>
      </c>
      <c r="B163" s="16" t="n"/>
      <c r="C163" s="10">
        <f>IF($B163="","",T(IFERROR(INDEX(Kulturen!$D$2:$D$81,MATCH($B163,Kulturen!$B$2:$B$81,0)),"")))</f>
        <v/>
      </c>
      <c r="D163" s="10">
        <f>IF($B163="","",T(IFERROR(INDEX(Kulturen!$E$2:$E$81,MATCH($B163,Kulturen!$B$2:$B$81,0)),"")))</f>
        <v/>
      </c>
      <c r="E163" s="16" t="n"/>
      <c r="F163" s="20" t="n"/>
      <c r="G163" s="26">
        <f>IF(OR($B163="",$F163=""),"",MOD($F163+N(IFERROR(INDEX(Kulturen!$F$2:$F$81,MATCH($B163,Kulturen!$B$2:$B$81,0)),""))-1,52)+1)</f>
        <v/>
      </c>
      <c r="H163" s="26">
        <f>IF(OR($B163="",$G163=""),"",MOD($G163+N(IFERROR(INDEX(Kulturen!$G$2:$G$81,MATCH($B163,Kulturen!$B$2:$B$81,0)),""))-1,52)+1)</f>
        <v/>
      </c>
      <c r="I163" s="26">
        <f>IF(OR($B163="",$H163=""),"",MOD($H163+N(IFERROR(INDEX(Kulturen!$H$2:$H$81,MATCH($B163,Kulturen!$B$2:$B$81,0)),""))-1,52)+1)</f>
        <v/>
      </c>
      <c r="J163" s="15">
        <f>IF($E163="","",IFERROR(INDEX(Beete!$C$2:$C$121,MATCH($E163,Beete!$B$2:$B$121,0)),""))</f>
        <v/>
      </c>
      <c r="K163" s="15">
        <f>IF($E163="","",IF(IFERROR(INDEX(Beete!$D$2:$D$121,MATCH($E163,Beete!$B$2:$B$121,0)),"")="",1.2,IFERROR(INDEX(Beete!$D$2:$D$121,MATCH($E163,Beete!$B$2:$B$121,0)),"")))</f>
        <v/>
      </c>
      <c r="L163" s="26">
        <f>IF($B163="","",IF(N(IFERROR(INDEX(Kulturen!$I$2:$I$81,MATCH($B163,Kulturen!$B$2:$B$81,0)),""))&gt;0,IFERROR(INDEX(Kulturen!$I$2:$I$81,MATCH($B163,Kulturen!$B$2:$B$81,0)),""),IF(N(IFERROR(INDEX(Kulturen!$J$2:$J$81,MATCH($B163,Kulturen!$B$2:$B$81,0)),""))&gt;0,MAX(1,ROUNDDOWN($K163*100/IFERROR(INDEX(Kulturen!$J$2:$J$81,MATCH($B163,Kulturen!$B$2:$B$81,0)),""),0)),"")))</f>
        <v/>
      </c>
      <c r="M163" s="26">
        <f>IF(OR($J163="",N(IFERROR(INDEX(Kulturen!$K$2:$K$81,MATCH($B163,Kulturen!$B$2:$B$81,0)),""))=0),"",MAX(1,ROUNDDOWN($J163*100/IFERROR(INDEX(Kulturen!$K$2:$K$81,MATCH($B163,Kulturen!$B$2:$B$81,0)),""),0)))</f>
        <v/>
      </c>
      <c r="N163" s="26">
        <f>IF(OR($L163="",$M163=""),"",$L163*$M163)</f>
        <v/>
      </c>
      <c r="O163" s="15">
        <f>IF(OR($N163="",N($J163)*N($K163)=0),"",ROUND($N163/(N($J163)*N($K163)),2))</f>
        <v/>
      </c>
      <c r="P163" s="27">
        <f>IF(OR($B163="",N(IFERROR(INDEX(Kulturen!$L$2:$L$81,MATCH($B163,Kulturen!$B$2:$B$81,0)),""))=0),"",IFERROR(INDEX(Kulturen!$L$2:$L$81,MATCH($B163,Kulturen!$B$2:$B$81,0)),""))</f>
        <v/>
      </c>
      <c r="Q163" s="28">
        <f>IF(OR($N163="",$P163=""),"",ROUND($N163*$P163,1))</f>
        <v/>
      </c>
      <c r="R163" s="10">
        <f>IF($B163="","",T(IFERROR(INDEX(Kulturen!$M$2:$M$81,MATCH($B163,Kulturen!$B$2:$B$81,0)),"")))</f>
        <v/>
      </c>
      <c r="S163" s="30" t="n"/>
      <c r="T163" s="17" t="n"/>
      <c r="U163" s="16" t="n"/>
      <c r="V163" s="16" t="n"/>
    </row>
    <row r="164">
      <c r="A164" s="10">
        <f>IF($B164="","",COUNTIF($B$2:$B164,$B164))</f>
        <v/>
      </c>
      <c r="B164" s="16" t="n"/>
      <c r="C164" s="10">
        <f>IF($B164="","",T(IFERROR(INDEX(Kulturen!$D$2:$D$81,MATCH($B164,Kulturen!$B$2:$B$81,0)),"")))</f>
        <v/>
      </c>
      <c r="D164" s="10">
        <f>IF($B164="","",T(IFERROR(INDEX(Kulturen!$E$2:$E$81,MATCH($B164,Kulturen!$B$2:$B$81,0)),"")))</f>
        <v/>
      </c>
      <c r="E164" s="16" t="n"/>
      <c r="F164" s="20" t="n"/>
      <c r="G164" s="26">
        <f>IF(OR($B164="",$F164=""),"",MOD($F164+N(IFERROR(INDEX(Kulturen!$F$2:$F$81,MATCH($B164,Kulturen!$B$2:$B$81,0)),""))-1,52)+1)</f>
        <v/>
      </c>
      <c r="H164" s="26">
        <f>IF(OR($B164="",$G164=""),"",MOD($G164+N(IFERROR(INDEX(Kulturen!$G$2:$G$81,MATCH($B164,Kulturen!$B$2:$B$81,0)),""))-1,52)+1)</f>
        <v/>
      </c>
      <c r="I164" s="26">
        <f>IF(OR($B164="",$H164=""),"",MOD($H164+N(IFERROR(INDEX(Kulturen!$H$2:$H$81,MATCH($B164,Kulturen!$B$2:$B$81,0)),""))-1,52)+1)</f>
        <v/>
      </c>
      <c r="J164" s="15">
        <f>IF($E164="","",IFERROR(INDEX(Beete!$C$2:$C$121,MATCH($E164,Beete!$B$2:$B$121,0)),""))</f>
        <v/>
      </c>
      <c r="K164" s="15">
        <f>IF($E164="","",IF(IFERROR(INDEX(Beete!$D$2:$D$121,MATCH($E164,Beete!$B$2:$B$121,0)),"")="",1.2,IFERROR(INDEX(Beete!$D$2:$D$121,MATCH($E164,Beete!$B$2:$B$121,0)),"")))</f>
        <v/>
      </c>
      <c r="L164" s="26">
        <f>IF($B164="","",IF(N(IFERROR(INDEX(Kulturen!$I$2:$I$81,MATCH($B164,Kulturen!$B$2:$B$81,0)),""))&gt;0,IFERROR(INDEX(Kulturen!$I$2:$I$81,MATCH($B164,Kulturen!$B$2:$B$81,0)),""),IF(N(IFERROR(INDEX(Kulturen!$J$2:$J$81,MATCH($B164,Kulturen!$B$2:$B$81,0)),""))&gt;0,MAX(1,ROUNDDOWN($K164*100/IFERROR(INDEX(Kulturen!$J$2:$J$81,MATCH($B164,Kulturen!$B$2:$B$81,0)),""),0)),"")))</f>
        <v/>
      </c>
      <c r="M164" s="26">
        <f>IF(OR($J164="",N(IFERROR(INDEX(Kulturen!$K$2:$K$81,MATCH($B164,Kulturen!$B$2:$B$81,0)),""))=0),"",MAX(1,ROUNDDOWN($J164*100/IFERROR(INDEX(Kulturen!$K$2:$K$81,MATCH($B164,Kulturen!$B$2:$B$81,0)),""),0)))</f>
        <v/>
      </c>
      <c r="N164" s="26">
        <f>IF(OR($L164="",$M164=""),"",$L164*$M164)</f>
        <v/>
      </c>
      <c r="O164" s="15">
        <f>IF(OR($N164="",N($J164)*N($K164)=0),"",ROUND($N164/(N($J164)*N($K164)),2))</f>
        <v/>
      </c>
      <c r="P164" s="27">
        <f>IF(OR($B164="",N(IFERROR(INDEX(Kulturen!$L$2:$L$81,MATCH($B164,Kulturen!$B$2:$B$81,0)),""))=0),"",IFERROR(INDEX(Kulturen!$L$2:$L$81,MATCH($B164,Kulturen!$B$2:$B$81,0)),""))</f>
        <v/>
      </c>
      <c r="Q164" s="28">
        <f>IF(OR($N164="",$P164=""),"",ROUND($N164*$P164,1))</f>
        <v/>
      </c>
      <c r="R164" s="10">
        <f>IF($B164="","",T(IFERROR(INDEX(Kulturen!$M$2:$M$81,MATCH($B164,Kulturen!$B$2:$B$81,0)),"")))</f>
        <v/>
      </c>
      <c r="S164" s="30" t="n"/>
      <c r="T164" s="17" t="n"/>
      <c r="U164" s="16" t="n"/>
      <c r="V164" s="16" t="n"/>
    </row>
    <row r="165">
      <c r="A165" s="10">
        <f>IF($B165="","",COUNTIF($B$2:$B165,$B165))</f>
        <v/>
      </c>
      <c r="B165" s="16" t="n"/>
      <c r="C165" s="10">
        <f>IF($B165="","",T(IFERROR(INDEX(Kulturen!$D$2:$D$81,MATCH($B165,Kulturen!$B$2:$B$81,0)),"")))</f>
        <v/>
      </c>
      <c r="D165" s="10">
        <f>IF($B165="","",T(IFERROR(INDEX(Kulturen!$E$2:$E$81,MATCH($B165,Kulturen!$B$2:$B$81,0)),"")))</f>
        <v/>
      </c>
      <c r="E165" s="16" t="n"/>
      <c r="F165" s="20" t="n"/>
      <c r="G165" s="26">
        <f>IF(OR($B165="",$F165=""),"",MOD($F165+N(IFERROR(INDEX(Kulturen!$F$2:$F$81,MATCH($B165,Kulturen!$B$2:$B$81,0)),""))-1,52)+1)</f>
        <v/>
      </c>
      <c r="H165" s="26">
        <f>IF(OR($B165="",$G165=""),"",MOD($G165+N(IFERROR(INDEX(Kulturen!$G$2:$G$81,MATCH($B165,Kulturen!$B$2:$B$81,0)),""))-1,52)+1)</f>
        <v/>
      </c>
      <c r="I165" s="26">
        <f>IF(OR($B165="",$H165=""),"",MOD($H165+N(IFERROR(INDEX(Kulturen!$H$2:$H$81,MATCH($B165,Kulturen!$B$2:$B$81,0)),""))-1,52)+1)</f>
        <v/>
      </c>
      <c r="J165" s="15">
        <f>IF($E165="","",IFERROR(INDEX(Beete!$C$2:$C$121,MATCH($E165,Beete!$B$2:$B$121,0)),""))</f>
        <v/>
      </c>
      <c r="K165" s="15">
        <f>IF($E165="","",IF(IFERROR(INDEX(Beete!$D$2:$D$121,MATCH($E165,Beete!$B$2:$B$121,0)),"")="",1.2,IFERROR(INDEX(Beete!$D$2:$D$121,MATCH($E165,Beete!$B$2:$B$121,0)),"")))</f>
        <v/>
      </c>
      <c r="L165" s="26">
        <f>IF($B165="","",IF(N(IFERROR(INDEX(Kulturen!$I$2:$I$81,MATCH($B165,Kulturen!$B$2:$B$81,0)),""))&gt;0,IFERROR(INDEX(Kulturen!$I$2:$I$81,MATCH($B165,Kulturen!$B$2:$B$81,0)),""),IF(N(IFERROR(INDEX(Kulturen!$J$2:$J$81,MATCH($B165,Kulturen!$B$2:$B$81,0)),""))&gt;0,MAX(1,ROUNDDOWN($K165*100/IFERROR(INDEX(Kulturen!$J$2:$J$81,MATCH($B165,Kulturen!$B$2:$B$81,0)),""),0)),"")))</f>
        <v/>
      </c>
      <c r="M165" s="26">
        <f>IF(OR($J165="",N(IFERROR(INDEX(Kulturen!$K$2:$K$81,MATCH($B165,Kulturen!$B$2:$B$81,0)),""))=0),"",MAX(1,ROUNDDOWN($J165*100/IFERROR(INDEX(Kulturen!$K$2:$K$81,MATCH($B165,Kulturen!$B$2:$B$81,0)),""),0)))</f>
        <v/>
      </c>
      <c r="N165" s="26">
        <f>IF(OR($L165="",$M165=""),"",$L165*$M165)</f>
        <v/>
      </c>
      <c r="O165" s="15">
        <f>IF(OR($N165="",N($J165)*N($K165)=0),"",ROUND($N165/(N($J165)*N($K165)),2))</f>
        <v/>
      </c>
      <c r="P165" s="27">
        <f>IF(OR($B165="",N(IFERROR(INDEX(Kulturen!$L$2:$L$81,MATCH($B165,Kulturen!$B$2:$B$81,0)),""))=0),"",IFERROR(INDEX(Kulturen!$L$2:$L$81,MATCH($B165,Kulturen!$B$2:$B$81,0)),""))</f>
        <v/>
      </c>
      <c r="Q165" s="28">
        <f>IF(OR($N165="",$P165=""),"",ROUND($N165*$P165,1))</f>
        <v/>
      </c>
      <c r="R165" s="10">
        <f>IF($B165="","",T(IFERROR(INDEX(Kulturen!$M$2:$M$81,MATCH($B165,Kulturen!$B$2:$B$81,0)),"")))</f>
        <v/>
      </c>
      <c r="S165" s="30" t="n"/>
      <c r="T165" s="17" t="n"/>
      <c r="U165" s="16" t="n"/>
      <c r="V165" s="16" t="n"/>
    </row>
    <row r="166">
      <c r="A166" s="10">
        <f>IF($B166="","",COUNTIF($B$2:$B166,$B166))</f>
        <v/>
      </c>
      <c r="B166" s="16" t="n"/>
      <c r="C166" s="10">
        <f>IF($B166="","",T(IFERROR(INDEX(Kulturen!$D$2:$D$81,MATCH($B166,Kulturen!$B$2:$B$81,0)),"")))</f>
        <v/>
      </c>
      <c r="D166" s="10">
        <f>IF($B166="","",T(IFERROR(INDEX(Kulturen!$E$2:$E$81,MATCH($B166,Kulturen!$B$2:$B$81,0)),"")))</f>
        <v/>
      </c>
      <c r="E166" s="16" t="n"/>
      <c r="F166" s="20" t="n"/>
      <c r="G166" s="26">
        <f>IF(OR($B166="",$F166=""),"",MOD($F166+N(IFERROR(INDEX(Kulturen!$F$2:$F$81,MATCH($B166,Kulturen!$B$2:$B$81,0)),""))-1,52)+1)</f>
        <v/>
      </c>
      <c r="H166" s="26">
        <f>IF(OR($B166="",$G166=""),"",MOD($G166+N(IFERROR(INDEX(Kulturen!$G$2:$G$81,MATCH($B166,Kulturen!$B$2:$B$81,0)),""))-1,52)+1)</f>
        <v/>
      </c>
      <c r="I166" s="26">
        <f>IF(OR($B166="",$H166=""),"",MOD($H166+N(IFERROR(INDEX(Kulturen!$H$2:$H$81,MATCH($B166,Kulturen!$B$2:$B$81,0)),""))-1,52)+1)</f>
        <v/>
      </c>
      <c r="J166" s="15">
        <f>IF($E166="","",IFERROR(INDEX(Beete!$C$2:$C$121,MATCH($E166,Beete!$B$2:$B$121,0)),""))</f>
        <v/>
      </c>
      <c r="K166" s="15">
        <f>IF($E166="","",IF(IFERROR(INDEX(Beete!$D$2:$D$121,MATCH($E166,Beete!$B$2:$B$121,0)),"")="",1.2,IFERROR(INDEX(Beete!$D$2:$D$121,MATCH($E166,Beete!$B$2:$B$121,0)),"")))</f>
        <v/>
      </c>
      <c r="L166" s="26">
        <f>IF($B166="","",IF(N(IFERROR(INDEX(Kulturen!$I$2:$I$81,MATCH($B166,Kulturen!$B$2:$B$81,0)),""))&gt;0,IFERROR(INDEX(Kulturen!$I$2:$I$81,MATCH($B166,Kulturen!$B$2:$B$81,0)),""),IF(N(IFERROR(INDEX(Kulturen!$J$2:$J$81,MATCH($B166,Kulturen!$B$2:$B$81,0)),""))&gt;0,MAX(1,ROUNDDOWN($K166*100/IFERROR(INDEX(Kulturen!$J$2:$J$81,MATCH($B166,Kulturen!$B$2:$B$81,0)),""),0)),"")))</f>
        <v/>
      </c>
      <c r="M166" s="26">
        <f>IF(OR($J166="",N(IFERROR(INDEX(Kulturen!$K$2:$K$81,MATCH($B166,Kulturen!$B$2:$B$81,0)),""))=0),"",MAX(1,ROUNDDOWN($J166*100/IFERROR(INDEX(Kulturen!$K$2:$K$81,MATCH($B166,Kulturen!$B$2:$B$81,0)),""),0)))</f>
        <v/>
      </c>
      <c r="N166" s="26">
        <f>IF(OR($L166="",$M166=""),"",$L166*$M166)</f>
        <v/>
      </c>
      <c r="O166" s="15">
        <f>IF(OR($N166="",N($J166)*N($K166)=0),"",ROUND($N166/(N($J166)*N($K166)),2))</f>
        <v/>
      </c>
      <c r="P166" s="27">
        <f>IF(OR($B166="",N(IFERROR(INDEX(Kulturen!$L$2:$L$81,MATCH($B166,Kulturen!$B$2:$B$81,0)),""))=0),"",IFERROR(INDEX(Kulturen!$L$2:$L$81,MATCH($B166,Kulturen!$B$2:$B$81,0)),""))</f>
        <v/>
      </c>
      <c r="Q166" s="28">
        <f>IF(OR($N166="",$P166=""),"",ROUND($N166*$P166,1))</f>
        <v/>
      </c>
      <c r="R166" s="10">
        <f>IF($B166="","",T(IFERROR(INDEX(Kulturen!$M$2:$M$81,MATCH($B166,Kulturen!$B$2:$B$81,0)),"")))</f>
        <v/>
      </c>
      <c r="S166" s="30" t="n"/>
      <c r="T166" s="17" t="n"/>
      <c r="U166" s="16" t="n"/>
      <c r="V166" s="16" t="n"/>
    </row>
    <row r="167">
      <c r="A167" s="10">
        <f>IF($B167="","",COUNTIF($B$2:$B167,$B167))</f>
        <v/>
      </c>
      <c r="B167" s="16" t="n"/>
      <c r="C167" s="10">
        <f>IF($B167="","",T(IFERROR(INDEX(Kulturen!$D$2:$D$81,MATCH($B167,Kulturen!$B$2:$B$81,0)),"")))</f>
        <v/>
      </c>
      <c r="D167" s="10">
        <f>IF($B167="","",T(IFERROR(INDEX(Kulturen!$E$2:$E$81,MATCH($B167,Kulturen!$B$2:$B$81,0)),"")))</f>
        <v/>
      </c>
      <c r="E167" s="16" t="n"/>
      <c r="F167" s="20" t="n"/>
      <c r="G167" s="26">
        <f>IF(OR($B167="",$F167=""),"",MOD($F167+N(IFERROR(INDEX(Kulturen!$F$2:$F$81,MATCH($B167,Kulturen!$B$2:$B$81,0)),""))-1,52)+1)</f>
        <v/>
      </c>
      <c r="H167" s="26">
        <f>IF(OR($B167="",$G167=""),"",MOD($G167+N(IFERROR(INDEX(Kulturen!$G$2:$G$81,MATCH($B167,Kulturen!$B$2:$B$81,0)),""))-1,52)+1)</f>
        <v/>
      </c>
      <c r="I167" s="26">
        <f>IF(OR($B167="",$H167=""),"",MOD($H167+N(IFERROR(INDEX(Kulturen!$H$2:$H$81,MATCH($B167,Kulturen!$B$2:$B$81,0)),""))-1,52)+1)</f>
        <v/>
      </c>
      <c r="J167" s="15">
        <f>IF($E167="","",IFERROR(INDEX(Beete!$C$2:$C$121,MATCH($E167,Beete!$B$2:$B$121,0)),""))</f>
        <v/>
      </c>
      <c r="K167" s="15">
        <f>IF($E167="","",IF(IFERROR(INDEX(Beete!$D$2:$D$121,MATCH($E167,Beete!$B$2:$B$121,0)),"")="",1.2,IFERROR(INDEX(Beete!$D$2:$D$121,MATCH($E167,Beete!$B$2:$B$121,0)),"")))</f>
        <v/>
      </c>
      <c r="L167" s="26">
        <f>IF($B167="","",IF(N(IFERROR(INDEX(Kulturen!$I$2:$I$81,MATCH($B167,Kulturen!$B$2:$B$81,0)),""))&gt;0,IFERROR(INDEX(Kulturen!$I$2:$I$81,MATCH($B167,Kulturen!$B$2:$B$81,0)),""),IF(N(IFERROR(INDEX(Kulturen!$J$2:$J$81,MATCH($B167,Kulturen!$B$2:$B$81,0)),""))&gt;0,MAX(1,ROUNDDOWN($K167*100/IFERROR(INDEX(Kulturen!$J$2:$J$81,MATCH($B167,Kulturen!$B$2:$B$81,0)),""),0)),"")))</f>
        <v/>
      </c>
      <c r="M167" s="26">
        <f>IF(OR($J167="",N(IFERROR(INDEX(Kulturen!$K$2:$K$81,MATCH($B167,Kulturen!$B$2:$B$81,0)),""))=0),"",MAX(1,ROUNDDOWN($J167*100/IFERROR(INDEX(Kulturen!$K$2:$K$81,MATCH($B167,Kulturen!$B$2:$B$81,0)),""),0)))</f>
        <v/>
      </c>
      <c r="N167" s="26">
        <f>IF(OR($L167="",$M167=""),"",$L167*$M167)</f>
        <v/>
      </c>
      <c r="O167" s="15">
        <f>IF(OR($N167="",N($J167)*N($K167)=0),"",ROUND($N167/(N($J167)*N($K167)),2))</f>
        <v/>
      </c>
      <c r="P167" s="27">
        <f>IF(OR($B167="",N(IFERROR(INDEX(Kulturen!$L$2:$L$81,MATCH($B167,Kulturen!$B$2:$B$81,0)),""))=0),"",IFERROR(INDEX(Kulturen!$L$2:$L$81,MATCH($B167,Kulturen!$B$2:$B$81,0)),""))</f>
        <v/>
      </c>
      <c r="Q167" s="28">
        <f>IF(OR($N167="",$P167=""),"",ROUND($N167*$P167,1))</f>
        <v/>
      </c>
      <c r="R167" s="10">
        <f>IF($B167="","",T(IFERROR(INDEX(Kulturen!$M$2:$M$81,MATCH($B167,Kulturen!$B$2:$B$81,0)),"")))</f>
        <v/>
      </c>
      <c r="S167" s="30" t="n"/>
      <c r="T167" s="17" t="n"/>
      <c r="U167" s="16" t="n"/>
      <c r="V167" s="16" t="n"/>
    </row>
    <row r="168">
      <c r="A168" s="10">
        <f>IF($B168="","",COUNTIF($B$2:$B168,$B168))</f>
        <v/>
      </c>
      <c r="B168" s="16" t="n"/>
      <c r="C168" s="10">
        <f>IF($B168="","",T(IFERROR(INDEX(Kulturen!$D$2:$D$81,MATCH($B168,Kulturen!$B$2:$B$81,0)),"")))</f>
        <v/>
      </c>
      <c r="D168" s="10">
        <f>IF($B168="","",T(IFERROR(INDEX(Kulturen!$E$2:$E$81,MATCH($B168,Kulturen!$B$2:$B$81,0)),"")))</f>
        <v/>
      </c>
      <c r="E168" s="16" t="n"/>
      <c r="F168" s="20" t="n"/>
      <c r="G168" s="26">
        <f>IF(OR($B168="",$F168=""),"",MOD($F168+N(IFERROR(INDEX(Kulturen!$F$2:$F$81,MATCH($B168,Kulturen!$B$2:$B$81,0)),""))-1,52)+1)</f>
        <v/>
      </c>
      <c r="H168" s="26">
        <f>IF(OR($B168="",$G168=""),"",MOD($G168+N(IFERROR(INDEX(Kulturen!$G$2:$G$81,MATCH($B168,Kulturen!$B$2:$B$81,0)),""))-1,52)+1)</f>
        <v/>
      </c>
      <c r="I168" s="26">
        <f>IF(OR($B168="",$H168=""),"",MOD($H168+N(IFERROR(INDEX(Kulturen!$H$2:$H$81,MATCH($B168,Kulturen!$B$2:$B$81,0)),""))-1,52)+1)</f>
        <v/>
      </c>
      <c r="J168" s="15">
        <f>IF($E168="","",IFERROR(INDEX(Beete!$C$2:$C$121,MATCH($E168,Beete!$B$2:$B$121,0)),""))</f>
        <v/>
      </c>
      <c r="K168" s="15">
        <f>IF($E168="","",IF(IFERROR(INDEX(Beete!$D$2:$D$121,MATCH($E168,Beete!$B$2:$B$121,0)),"")="",1.2,IFERROR(INDEX(Beete!$D$2:$D$121,MATCH($E168,Beete!$B$2:$B$121,0)),"")))</f>
        <v/>
      </c>
      <c r="L168" s="26">
        <f>IF($B168="","",IF(N(IFERROR(INDEX(Kulturen!$I$2:$I$81,MATCH($B168,Kulturen!$B$2:$B$81,0)),""))&gt;0,IFERROR(INDEX(Kulturen!$I$2:$I$81,MATCH($B168,Kulturen!$B$2:$B$81,0)),""),IF(N(IFERROR(INDEX(Kulturen!$J$2:$J$81,MATCH($B168,Kulturen!$B$2:$B$81,0)),""))&gt;0,MAX(1,ROUNDDOWN($K168*100/IFERROR(INDEX(Kulturen!$J$2:$J$81,MATCH($B168,Kulturen!$B$2:$B$81,0)),""),0)),"")))</f>
        <v/>
      </c>
      <c r="M168" s="26">
        <f>IF(OR($J168="",N(IFERROR(INDEX(Kulturen!$K$2:$K$81,MATCH($B168,Kulturen!$B$2:$B$81,0)),""))=0),"",MAX(1,ROUNDDOWN($J168*100/IFERROR(INDEX(Kulturen!$K$2:$K$81,MATCH($B168,Kulturen!$B$2:$B$81,0)),""),0)))</f>
        <v/>
      </c>
      <c r="N168" s="26">
        <f>IF(OR($L168="",$M168=""),"",$L168*$M168)</f>
        <v/>
      </c>
      <c r="O168" s="15">
        <f>IF(OR($N168="",N($J168)*N($K168)=0),"",ROUND($N168/(N($J168)*N($K168)),2))</f>
        <v/>
      </c>
      <c r="P168" s="27">
        <f>IF(OR($B168="",N(IFERROR(INDEX(Kulturen!$L$2:$L$81,MATCH($B168,Kulturen!$B$2:$B$81,0)),""))=0),"",IFERROR(INDEX(Kulturen!$L$2:$L$81,MATCH($B168,Kulturen!$B$2:$B$81,0)),""))</f>
        <v/>
      </c>
      <c r="Q168" s="28">
        <f>IF(OR($N168="",$P168=""),"",ROUND($N168*$P168,1))</f>
        <v/>
      </c>
      <c r="R168" s="10">
        <f>IF($B168="","",T(IFERROR(INDEX(Kulturen!$M$2:$M$81,MATCH($B168,Kulturen!$B$2:$B$81,0)),"")))</f>
        <v/>
      </c>
      <c r="S168" s="30" t="n"/>
      <c r="T168" s="17" t="n"/>
      <c r="U168" s="16" t="n"/>
      <c r="V168" s="16" t="n"/>
    </row>
    <row r="169">
      <c r="A169" s="10">
        <f>IF($B169="","",COUNTIF($B$2:$B169,$B169))</f>
        <v/>
      </c>
      <c r="B169" s="16" t="n"/>
      <c r="C169" s="10">
        <f>IF($B169="","",T(IFERROR(INDEX(Kulturen!$D$2:$D$81,MATCH($B169,Kulturen!$B$2:$B$81,0)),"")))</f>
        <v/>
      </c>
      <c r="D169" s="10">
        <f>IF($B169="","",T(IFERROR(INDEX(Kulturen!$E$2:$E$81,MATCH($B169,Kulturen!$B$2:$B$81,0)),"")))</f>
        <v/>
      </c>
      <c r="E169" s="16" t="n"/>
      <c r="F169" s="20" t="n"/>
      <c r="G169" s="26">
        <f>IF(OR($B169="",$F169=""),"",MOD($F169+N(IFERROR(INDEX(Kulturen!$F$2:$F$81,MATCH($B169,Kulturen!$B$2:$B$81,0)),""))-1,52)+1)</f>
        <v/>
      </c>
      <c r="H169" s="26">
        <f>IF(OR($B169="",$G169=""),"",MOD($G169+N(IFERROR(INDEX(Kulturen!$G$2:$G$81,MATCH($B169,Kulturen!$B$2:$B$81,0)),""))-1,52)+1)</f>
        <v/>
      </c>
      <c r="I169" s="26">
        <f>IF(OR($B169="",$H169=""),"",MOD($H169+N(IFERROR(INDEX(Kulturen!$H$2:$H$81,MATCH($B169,Kulturen!$B$2:$B$81,0)),""))-1,52)+1)</f>
        <v/>
      </c>
      <c r="J169" s="15">
        <f>IF($E169="","",IFERROR(INDEX(Beete!$C$2:$C$121,MATCH($E169,Beete!$B$2:$B$121,0)),""))</f>
        <v/>
      </c>
      <c r="K169" s="15">
        <f>IF($E169="","",IF(IFERROR(INDEX(Beete!$D$2:$D$121,MATCH($E169,Beete!$B$2:$B$121,0)),"")="",1.2,IFERROR(INDEX(Beete!$D$2:$D$121,MATCH($E169,Beete!$B$2:$B$121,0)),"")))</f>
        <v/>
      </c>
      <c r="L169" s="26">
        <f>IF($B169="","",IF(N(IFERROR(INDEX(Kulturen!$I$2:$I$81,MATCH($B169,Kulturen!$B$2:$B$81,0)),""))&gt;0,IFERROR(INDEX(Kulturen!$I$2:$I$81,MATCH($B169,Kulturen!$B$2:$B$81,0)),""),IF(N(IFERROR(INDEX(Kulturen!$J$2:$J$81,MATCH($B169,Kulturen!$B$2:$B$81,0)),""))&gt;0,MAX(1,ROUNDDOWN($K169*100/IFERROR(INDEX(Kulturen!$J$2:$J$81,MATCH($B169,Kulturen!$B$2:$B$81,0)),""),0)),"")))</f>
        <v/>
      </c>
      <c r="M169" s="26">
        <f>IF(OR($J169="",N(IFERROR(INDEX(Kulturen!$K$2:$K$81,MATCH($B169,Kulturen!$B$2:$B$81,0)),""))=0),"",MAX(1,ROUNDDOWN($J169*100/IFERROR(INDEX(Kulturen!$K$2:$K$81,MATCH($B169,Kulturen!$B$2:$B$81,0)),""),0)))</f>
        <v/>
      </c>
      <c r="N169" s="26">
        <f>IF(OR($L169="",$M169=""),"",$L169*$M169)</f>
        <v/>
      </c>
      <c r="O169" s="15">
        <f>IF(OR($N169="",N($J169)*N($K169)=0),"",ROUND($N169/(N($J169)*N($K169)),2))</f>
        <v/>
      </c>
      <c r="P169" s="27">
        <f>IF(OR($B169="",N(IFERROR(INDEX(Kulturen!$L$2:$L$81,MATCH($B169,Kulturen!$B$2:$B$81,0)),""))=0),"",IFERROR(INDEX(Kulturen!$L$2:$L$81,MATCH($B169,Kulturen!$B$2:$B$81,0)),""))</f>
        <v/>
      </c>
      <c r="Q169" s="28">
        <f>IF(OR($N169="",$P169=""),"",ROUND($N169*$P169,1))</f>
        <v/>
      </c>
      <c r="R169" s="10">
        <f>IF($B169="","",T(IFERROR(INDEX(Kulturen!$M$2:$M$81,MATCH($B169,Kulturen!$B$2:$B$81,0)),"")))</f>
        <v/>
      </c>
      <c r="S169" s="30" t="n"/>
      <c r="T169" s="17" t="n"/>
      <c r="U169" s="16" t="n"/>
      <c r="V169" s="16" t="n"/>
    </row>
    <row r="170">
      <c r="A170" s="10">
        <f>IF($B170="","",COUNTIF($B$2:$B170,$B170))</f>
        <v/>
      </c>
      <c r="B170" s="16" t="n"/>
      <c r="C170" s="10">
        <f>IF($B170="","",T(IFERROR(INDEX(Kulturen!$D$2:$D$81,MATCH($B170,Kulturen!$B$2:$B$81,0)),"")))</f>
        <v/>
      </c>
      <c r="D170" s="10">
        <f>IF($B170="","",T(IFERROR(INDEX(Kulturen!$E$2:$E$81,MATCH($B170,Kulturen!$B$2:$B$81,0)),"")))</f>
        <v/>
      </c>
      <c r="E170" s="16" t="n"/>
      <c r="F170" s="20" t="n"/>
      <c r="G170" s="26">
        <f>IF(OR($B170="",$F170=""),"",MOD($F170+N(IFERROR(INDEX(Kulturen!$F$2:$F$81,MATCH($B170,Kulturen!$B$2:$B$81,0)),""))-1,52)+1)</f>
        <v/>
      </c>
      <c r="H170" s="26">
        <f>IF(OR($B170="",$G170=""),"",MOD($G170+N(IFERROR(INDEX(Kulturen!$G$2:$G$81,MATCH($B170,Kulturen!$B$2:$B$81,0)),""))-1,52)+1)</f>
        <v/>
      </c>
      <c r="I170" s="26">
        <f>IF(OR($B170="",$H170=""),"",MOD($H170+N(IFERROR(INDEX(Kulturen!$H$2:$H$81,MATCH($B170,Kulturen!$B$2:$B$81,0)),""))-1,52)+1)</f>
        <v/>
      </c>
      <c r="J170" s="15">
        <f>IF($E170="","",IFERROR(INDEX(Beete!$C$2:$C$121,MATCH($E170,Beete!$B$2:$B$121,0)),""))</f>
        <v/>
      </c>
      <c r="K170" s="15">
        <f>IF($E170="","",IF(IFERROR(INDEX(Beete!$D$2:$D$121,MATCH($E170,Beete!$B$2:$B$121,0)),"")="",1.2,IFERROR(INDEX(Beete!$D$2:$D$121,MATCH($E170,Beete!$B$2:$B$121,0)),"")))</f>
        <v/>
      </c>
      <c r="L170" s="26">
        <f>IF($B170="","",IF(N(IFERROR(INDEX(Kulturen!$I$2:$I$81,MATCH($B170,Kulturen!$B$2:$B$81,0)),""))&gt;0,IFERROR(INDEX(Kulturen!$I$2:$I$81,MATCH($B170,Kulturen!$B$2:$B$81,0)),""),IF(N(IFERROR(INDEX(Kulturen!$J$2:$J$81,MATCH($B170,Kulturen!$B$2:$B$81,0)),""))&gt;0,MAX(1,ROUNDDOWN($K170*100/IFERROR(INDEX(Kulturen!$J$2:$J$81,MATCH($B170,Kulturen!$B$2:$B$81,0)),""),0)),"")))</f>
        <v/>
      </c>
      <c r="M170" s="26">
        <f>IF(OR($J170="",N(IFERROR(INDEX(Kulturen!$K$2:$K$81,MATCH($B170,Kulturen!$B$2:$B$81,0)),""))=0),"",MAX(1,ROUNDDOWN($J170*100/IFERROR(INDEX(Kulturen!$K$2:$K$81,MATCH($B170,Kulturen!$B$2:$B$81,0)),""),0)))</f>
        <v/>
      </c>
      <c r="N170" s="26">
        <f>IF(OR($L170="",$M170=""),"",$L170*$M170)</f>
        <v/>
      </c>
      <c r="O170" s="15">
        <f>IF(OR($N170="",N($J170)*N($K170)=0),"",ROUND($N170/(N($J170)*N($K170)),2))</f>
        <v/>
      </c>
      <c r="P170" s="27">
        <f>IF(OR($B170="",N(IFERROR(INDEX(Kulturen!$L$2:$L$81,MATCH($B170,Kulturen!$B$2:$B$81,0)),""))=0),"",IFERROR(INDEX(Kulturen!$L$2:$L$81,MATCH($B170,Kulturen!$B$2:$B$81,0)),""))</f>
        <v/>
      </c>
      <c r="Q170" s="28">
        <f>IF(OR($N170="",$P170=""),"",ROUND($N170*$P170,1))</f>
        <v/>
      </c>
      <c r="R170" s="10">
        <f>IF($B170="","",T(IFERROR(INDEX(Kulturen!$M$2:$M$81,MATCH($B170,Kulturen!$B$2:$B$81,0)),"")))</f>
        <v/>
      </c>
      <c r="S170" s="30" t="n"/>
      <c r="T170" s="17" t="n"/>
      <c r="U170" s="16" t="n"/>
      <c r="V170" s="16" t="n"/>
    </row>
    <row r="171">
      <c r="A171" s="10">
        <f>IF($B171="","",COUNTIF($B$2:$B171,$B171))</f>
        <v/>
      </c>
      <c r="B171" s="16" t="n"/>
      <c r="C171" s="10">
        <f>IF($B171="","",T(IFERROR(INDEX(Kulturen!$D$2:$D$81,MATCH($B171,Kulturen!$B$2:$B$81,0)),"")))</f>
        <v/>
      </c>
      <c r="D171" s="10">
        <f>IF($B171="","",T(IFERROR(INDEX(Kulturen!$E$2:$E$81,MATCH($B171,Kulturen!$B$2:$B$81,0)),"")))</f>
        <v/>
      </c>
      <c r="E171" s="16" t="n"/>
      <c r="F171" s="20" t="n"/>
      <c r="G171" s="26">
        <f>IF(OR($B171="",$F171=""),"",MOD($F171+N(IFERROR(INDEX(Kulturen!$F$2:$F$81,MATCH($B171,Kulturen!$B$2:$B$81,0)),""))-1,52)+1)</f>
        <v/>
      </c>
      <c r="H171" s="26">
        <f>IF(OR($B171="",$G171=""),"",MOD($G171+N(IFERROR(INDEX(Kulturen!$G$2:$G$81,MATCH($B171,Kulturen!$B$2:$B$81,0)),""))-1,52)+1)</f>
        <v/>
      </c>
      <c r="I171" s="26">
        <f>IF(OR($B171="",$H171=""),"",MOD($H171+N(IFERROR(INDEX(Kulturen!$H$2:$H$81,MATCH($B171,Kulturen!$B$2:$B$81,0)),""))-1,52)+1)</f>
        <v/>
      </c>
      <c r="J171" s="15">
        <f>IF($E171="","",IFERROR(INDEX(Beete!$C$2:$C$121,MATCH($E171,Beete!$B$2:$B$121,0)),""))</f>
        <v/>
      </c>
      <c r="K171" s="15">
        <f>IF($E171="","",IF(IFERROR(INDEX(Beete!$D$2:$D$121,MATCH($E171,Beete!$B$2:$B$121,0)),"")="",1.2,IFERROR(INDEX(Beete!$D$2:$D$121,MATCH($E171,Beete!$B$2:$B$121,0)),"")))</f>
        <v/>
      </c>
      <c r="L171" s="26">
        <f>IF($B171="","",IF(N(IFERROR(INDEX(Kulturen!$I$2:$I$81,MATCH($B171,Kulturen!$B$2:$B$81,0)),""))&gt;0,IFERROR(INDEX(Kulturen!$I$2:$I$81,MATCH($B171,Kulturen!$B$2:$B$81,0)),""),IF(N(IFERROR(INDEX(Kulturen!$J$2:$J$81,MATCH($B171,Kulturen!$B$2:$B$81,0)),""))&gt;0,MAX(1,ROUNDDOWN($K171*100/IFERROR(INDEX(Kulturen!$J$2:$J$81,MATCH($B171,Kulturen!$B$2:$B$81,0)),""),0)),"")))</f>
        <v/>
      </c>
      <c r="M171" s="26">
        <f>IF(OR($J171="",N(IFERROR(INDEX(Kulturen!$K$2:$K$81,MATCH($B171,Kulturen!$B$2:$B$81,0)),""))=0),"",MAX(1,ROUNDDOWN($J171*100/IFERROR(INDEX(Kulturen!$K$2:$K$81,MATCH($B171,Kulturen!$B$2:$B$81,0)),""),0)))</f>
        <v/>
      </c>
      <c r="N171" s="26">
        <f>IF(OR($L171="",$M171=""),"",$L171*$M171)</f>
        <v/>
      </c>
      <c r="O171" s="15">
        <f>IF(OR($N171="",N($J171)*N($K171)=0),"",ROUND($N171/(N($J171)*N($K171)),2))</f>
        <v/>
      </c>
      <c r="P171" s="27">
        <f>IF(OR($B171="",N(IFERROR(INDEX(Kulturen!$L$2:$L$81,MATCH($B171,Kulturen!$B$2:$B$81,0)),""))=0),"",IFERROR(INDEX(Kulturen!$L$2:$L$81,MATCH($B171,Kulturen!$B$2:$B$81,0)),""))</f>
        <v/>
      </c>
      <c r="Q171" s="28">
        <f>IF(OR($N171="",$P171=""),"",ROUND($N171*$P171,1))</f>
        <v/>
      </c>
      <c r="R171" s="10">
        <f>IF($B171="","",T(IFERROR(INDEX(Kulturen!$M$2:$M$81,MATCH($B171,Kulturen!$B$2:$B$81,0)),"")))</f>
        <v/>
      </c>
      <c r="S171" s="30" t="n"/>
      <c r="T171" s="17" t="n"/>
      <c r="U171" s="16" t="n"/>
      <c r="V171" s="16" t="n"/>
    </row>
    <row r="172">
      <c r="A172" s="10">
        <f>IF($B172="","",COUNTIF($B$2:$B172,$B172))</f>
        <v/>
      </c>
      <c r="B172" s="16" t="n"/>
      <c r="C172" s="10">
        <f>IF($B172="","",T(IFERROR(INDEX(Kulturen!$D$2:$D$81,MATCH($B172,Kulturen!$B$2:$B$81,0)),"")))</f>
        <v/>
      </c>
      <c r="D172" s="10">
        <f>IF($B172="","",T(IFERROR(INDEX(Kulturen!$E$2:$E$81,MATCH($B172,Kulturen!$B$2:$B$81,0)),"")))</f>
        <v/>
      </c>
      <c r="E172" s="16" t="n"/>
      <c r="F172" s="20" t="n"/>
      <c r="G172" s="26">
        <f>IF(OR($B172="",$F172=""),"",MOD($F172+N(IFERROR(INDEX(Kulturen!$F$2:$F$81,MATCH($B172,Kulturen!$B$2:$B$81,0)),""))-1,52)+1)</f>
        <v/>
      </c>
      <c r="H172" s="26">
        <f>IF(OR($B172="",$G172=""),"",MOD($G172+N(IFERROR(INDEX(Kulturen!$G$2:$G$81,MATCH($B172,Kulturen!$B$2:$B$81,0)),""))-1,52)+1)</f>
        <v/>
      </c>
      <c r="I172" s="26">
        <f>IF(OR($B172="",$H172=""),"",MOD($H172+N(IFERROR(INDEX(Kulturen!$H$2:$H$81,MATCH($B172,Kulturen!$B$2:$B$81,0)),""))-1,52)+1)</f>
        <v/>
      </c>
      <c r="J172" s="15">
        <f>IF($E172="","",IFERROR(INDEX(Beete!$C$2:$C$121,MATCH($E172,Beete!$B$2:$B$121,0)),""))</f>
        <v/>
      </c>
      <c r="K172" s="15">
        <f>IF($E172="","",IF(IFERROR(INDEX(Beete!$D$2:$D$121,MATCH($E172,Beete!$B$2:$B$121,0)),"")="",1.2,IFERROR(INDEX(Beete!$D$2:$D$121,MATCH($E172,Beete!$B$2:$B$121,0)),"")))</f>
        <v/>
      </c>
      <c r="L172" s="26">
        <f>IF($B172="","",IF(N(IFERROR(INDEX(Kulturen!$I$2:$I$81,MATCH($B172,Kulturen!$B$2:$B$81,0)),""))&gt;0,IFERROR(INDEX(Kulturen!$I$2:$I$81,MATCH($B172,Kulturen!$B$2:$B$81,0)),""),IF(N(IFERROR(INDEX(Kulturen!$J$2:$J$81,MATCH($B172,Kulturen!$B$2:$B$81,0)),""))&gt;0,MAX(1,ROUNDDOWN($K172*100/IFERROR(INDEX(Kulturen!$J$2:$J$81,MATCH($B172,Kulturen!$B$2:$B$81,0)),""),0)),"")))</f>
        <v/>
      </c>
      <c r="M172" s="26">
        <f>IF(OR($J172="",N(IFERROR(INDEX(Kulturen!$K$2:$K$81,MATCH($B172,Kulturen!$B$2:$B$81,0)),""))=0),"",MAX(1,ROUNDDOWN($J172*100/IFERROR(INDEX(Kulturen!$K$2:$K$81,MATCH($B172,Kulturen!$B$2:$B$81,0)),""),0)))</f>
        <v/>
      </c>
      <c r="N172" s="26">
        <f>IF(OR($L172="",$M172=""),"",$L172*$M172)</f>
        <v/>
      </c>
      <c r="O172" s="15">
        <f>IF(OR($N172="",N($J172)*N($K172)=0),"",ROUND($N172/(N($J172)*N($K172)),2))</f>
        <v/>
      </c>
      <c r="P172" s="27">
        <f>IF(OR($B172="",N(IFERROR(INDEX(Kulturen!$L$2:$L$81,MATCH($B172,Kulturen!$B$2:$B$81,0)),""))=0),"",IFERROR(INDEX(Kulturen!$L$2:$L$81,MATCH($B172,Kulturen!$B$2:$B$81,0)),""))</f>
        <v/>
      </c>
      <c r="Q172" s="28">
        <f>IF(OR($N172="",$P172=""),"",ROUND($N172*$P172,1))</f>
        <v/>
      </c>
      <c r="R172" s="10">
        <f>IF($B172="","",T(IFERROR(INDEX(Kulturen!$M$2:$M$81,MATCH($B172,Kulturen!$B$2:$B$81,0)),"")))</f>
        <v/>
      </c>
      <c r="S172" s="30" t="n"/>
      <c r="T172" s="17" t="n"/>
      <c r="U172" s="16" t="n"/>
      <c r="V172" s="16" t="n"/>
    </row>
    <row r="173">
      <c r="A173" s="10">
        <f>IF($B173="","",COUNTIF($B$2:$B173,$B173))</f>
        <v/>
      </c>
      <c r="B173" s="16" t="n"/>
      <c r="C173" s="10">
        <f>IF($B173="","",T(IFERROR(INDEX(Kulturen!$D$2:$D$81,MATCH($B173,Kulturen!$B$2:$B$81,0)),"")))</f>
        <v/>
      </c>
      <c r="D173" s="10">
        <f>IF($B173="","",T(IFERROR(INDEX(Kulturen!$E$2:$E$81,MATCH($B173,Kulturen!$B$2:$B$81,0)),"")))</f>
        <v/>
      </c>
      <c r="E173" s="16" t="n"/>
      <c r="F173" s="20" t="n"/>
      <c r="G173" s="26">
        <f>IF(OR($B173="",$F173=""),"",MOD($F173+N(IFERROR(INDEX(Kulturen!$F$2:$F$81,MATCH($B173,Kulturen!$B$2:$B$81,0)),""))-1,52)+1)</f>
        <v/>
      </c>
      <c r="H173" s="26">
        <f>IF(OR($B173="",$G173=""),"",MOD($G173+N(IFERROR(INDEX(Kulturen!$G$2:$G$81,MATCH($B173,Kulturen!$B$2:$B$81,0)),""))-1,52)+1)</f>
        <v/>
      </c>
      <c r="I173" s="26">
        <f>IF(OR($B173="",$H173=""),"",MOD($H173+N(IFERROR(INDEX(Kulturen!$H$2:$H$81,MATCH($B173,Kulturen!$B$2:$B$81,0)),""))-1,52)+1)</f>
        <v/>
      </c>
      <c r="J173" s="15">
        <f>IF($E173="","",IFERROR(INDEX(Beete!$C$2:$C$121,MATCH($E173,Beete!$B$2:$B$121,0)),""))</f>
        <v/>
      </c>
      <c r="K173" s="15">
        <f>IF($E173="","",IF(IFERROR(INDEX(Beete!$D$2:$D$121,MATCH($E173,Beete!$B$2:$B$121,0)),"")="",1.2,IFERROR(INDEX(Beete!$D$2:$D$121,MATCH($E173,Beete!$B$2:$B$121,0)),"")))</f>
        <v/>
      </c>
      <c r="L173" s="26">
        <f>IF($B173="","",IF(N(IFERROR(INDEX(Kulturen!$I$2:$I$81,MATCH($B173,Kulturen!$B$2:$B$81,0)),""))&gt;0,IFERROR(INDEX(Kulturen!$I$2:$I$81,MATCH($B173,Kulturen!$B$2:$B$81,0)),""),IF(N(IFERROR(INDEX(Kulturen!$J$2:$J$81,MATCH($B173,Kulturen!$B$2:$B$81,0)),""))&gt;0,MAX(1,ROUNDDOWN($K173*100/IFERROR(INDEX(Kulturen!$J$2:$J$81,MATCH($B173,Kulturen!$B$2:$B$81,0)),""),0)),"")))</f>
        <v/>
      </c>
      <c r="M173" s="26">
        <f>IF(OR($J173="",N(IFERROR(INDEX(Kulturen!$K$2:$K$81,MATCH($B173,Kulturen!$B$2:$B$81,0)),""))=0),"",MAX(1,ROUNDDOWN($J173*100/IFERROR(INDEX(Kulturen!$K$2:$K$81,MATCH($B173,Kulturen!$B$2:$B$81,0)),""),0)))</f>
        <v/>
      </c>
      <c r="N173" s="26">
        <f>IF(OR($L173="",$M173=""),"",$L173*$M173)</f>
        <v/>
      </c>
      <c r="O173" s="15">
        <f>IF(OR($N173="",N($J173)*N($K173)=0),"",ROUND($N173/(N($J173)*N($K173)),2))</f>
        <v/>
      </c>
      <c r="P173" s="27">
        <f>IF(OR($B173="",N(IFERROR(INDEX(Kulturen!$L$2:$L$81,MATCH($B173,Kulturen!$B$2:$B$81,0)),""))=0),"",IFERROR(INDEX(Kulturen!$L$2:$L$81,MATCH($B173,Kulturen!$B$2:$B$81,0)),""))</f>
        <v/>
      </c>
      <c r="Q173" s="28">
        <f>IF(OR($N173="",$P173=""),"",ROUND($N173*$P173,1))</f>
        <v/>
      </c>
      <c r="R173" s="10">
        <f>IF($B173="","",T(IFERROR(INDEX(Kulturen!$M$2:$M$81,MATCH($B173,Kulturen!$B$2:$B$81,0)),"")))</f>
        <v/>
      </c>
      <c r="S173" s="30" t="n"/>
      <c r="T173" s="17" t="n"/>
      <c r="U173" s="16" t="n"/>
      <c r="V173" s="16" t="n"/>
    </row>
    <row r="174">
      <c r="A174" s="10">
        <f>IF($B174="","",COUNTIF($B$2:$B174,$B174))</f>
        <v/>
      </c>
      <c r="B174" s="16" t="n"/>
      <c r="C174" s="10">
        <f>IF($B174="","",T(IFERROR(INDEX(Kulturen!$D$2:$D$81,MATCH($B174,Kulturen!$B$2:$B$81,0)),"")))</f>
        <v/>
      </c>
      <c r="D174" s="10">
        <f>IF($B174="","",T(IFERROR(INDEX(Kulturen!$E$2:$E$81,MATCH($B174,Kulturen!$B$2:$B$81,0)),"")))</f>
        <v/>
      </c>
      <c r="E174" s="16" t="n"/>
      <c r="F174" s="20" t="n"/>
      <c r="G174" s="26">
        <f>IF(OR($B174="",$F174=""),"",MOD($F174+N(IFERROR(INDEX(Kulturen!$F$2:$F$81,MATCH($B174,Kulturen!$B$2:$B$81,0)),""))-1,52)+1)</f>
        <v/>
      </c>
      <c r="H174" s="26">
        <f>IF(OR($B174="",$G174=""),"",MOD($G174+N(IFERROR(INDEX(Kulturen!$G$2:$G$81,MATCH($B174,Kulturen!$B$2:$B$81,0)),""))-1,52)+1)</f>
        <v/>
      </c>
      <c r="I174" s="26">
        <f>IF(OR($B174="",$H174=""),"",MOD($H174+N(IFERROR(INDEX(Kulturen!$H$2:$H$81,MATCH($B174,Kulturen!$B$2:$B$81,0)),""))-1,52)+1)</f>
        <v/>
      </c>
      <c r="J174" s="15">
        <f>IF($E174="","",IFERROR(INDEX(Beete!$C$2:$C$121,MATCH($E174,Beete!$B$2:$B$121,0)),""))</f>
        <v/>
      </c>
      <c r="K174" s="15">
        <f>IF($E174="","",IF(IFERROR(INDEX(Beete!$D$2:$D$121,MATCH($E174,Beete!$B$2:$B$121,0)),"")="",1.2,IFERROR(INDEX(Beete!$D$2:$D$121,MATCH($E174,Beete!$B$2:$B$121,0)),"")))</f>
        <v/>
      </c>
      <c r="L174" s="26">
        <f>IF($B174="","",IF(N(IFERROR(INDEX(Kulturen!$I$2:$I$81,MATCH($B174,Kulturen!$B$2:$B$81,0)),""))&gt;0,IFERROR(INDEX(Kulturen!$I$2:$I$81,MATCH($B174,Kulturen!$B$2:$B$81,0)),""),IF(N(IFERROR(INDEX(Kulturen!$J$2:$J$81,MATCH($B174,Kulturen!$B$2:$B$81,0)),""))&gt;0,MAX(1,ROUNDDOWN($K174*100/IFERROR(INDEX(Kulturen!$J$2:$J$81,MATCH($B174,Kulturen!$B$2:$B$81,0)),""),0)),"")))</f>
        <v/>
      </c>
      <c r="M174" s="26">
        <f>IF(OR($J174="",N(IFERROR(INDEX(Kulturen!$K$2:$K$81,MATCH($B174,Kulturen!$B$2:$B$81,0)),""))=0),"",MAX(1,ROUNDDOWN($J174*100/IFERROR(INDEX(Kulturen!$K$2:$K$81,MATCH($B174,Kulturen!$B$2:$B$81,0)),""),0)))</f>
        <v/>
      </c>
      <c r="N174" s="26">
        <f>IF(OR($L174="",$M174=""),"",$L174*$M174)</f>
        <v/>
      </c>
      <c r="O174" s="15">
        <f>IF(OR($N174="",N($J174)*N($K174)=0),"",ROUND($N174/(N($J174)*N($K174)),2))</f>
        <v/>
      </c>
      <c r="P174" s="27">
        <f>IF(OR($B174="",N(IFERROR(INDEX(Kulturen!$L$2:$L$81,MATCH($B174,Kulturen!$B$2:$B$81,0)),""))=0),"",IFERROR(INDEX(Kulturen!$L$2:$L$81,MATCH($B174,Kulturen!$B$2:$B$81,0)),""))</f>
        <v/>
      </c>
      <c r="Q174" s="28">
        <f>IF(OR($N174="",$P174=""),"",ROUND($N174*$P174,1))</f>
        <v/>
      </c>
      <c r="R174" s="10">
        <f>IF($B174="","",T(IFERROR(INDEX(Kulturen!$M$2:$M$81,MATCH($B174,Kulturen!$B$2:$B$81,0)),"")))</f>
        <v/>
      </c>
      <c r="S174" s="30" t="n"/>
      <c r="T174" s="17" t="n"/>
      <c r="U174" s="16" t="n"/>
      <c r="V174" s="16" t="n"/>
    </row>
    <row r="175">
      <c r="A175" s="10">
        <f>IF($B175="","",COUNTIF($B$2:$B175,$B175))</f>
        <v/>
      </c>
      <c r="B175" s="16" t="n"/>
      <c r="C175" s="10">
        <f>IF($B175="","",T(IFERROR(INDEX(Kulturen!$D$2:$D$81,MATCH($B175,Kulturen!$B$2:$B$81,0)),"")))</f>
        <v/>
      </c>
      <c r="D175" s="10">
        <f>IF($B175="","",T(IFERROR(INDEX(Kulturen!$E$2:$E$81,MATCH($B175,Kulturen!$B$2:$B$81,0)),"")))</f>
        <v/>
      </c>
      <c r="E175" s="16" t="n"/>
      <c r="F175" s="20" t="n"/>
      <c r="G175" s="26">
        <f>IF(OR($B175="",$F175=""),"",MOD($F175+N(IFERROR(INDEX(Kulturen!$F$2:$F$81,MATCH($B175,Kulturen!$B$2:$B$81,0)),""))-1,52)+1)</f>
        <v/>
      </c>
      <c r="H175" s="26">
        <f>IF(OR($B175="",$G175=""),"",MOD($G175+N(IFERROR(INDEX(Kulturen!$G$2:$G$81,MATCH($B175,Kulturen!$B$2:$B$81,0)),""))-1,52)+1)</f>
        <v/>
      </c>
      <c r="I175" s="26">
        <f>IF(OR($B175="",$H175=""),"",MOD($H175+N(IFERROR(INDEX(Kulturen!$H$2:$H$81,MATCH($B175,Kulturen!$B$2:$B$81,0)),""))-1,52)+1)</f>
        <v/>
      </c>
      <c r="J175" s="15">
        <f>IF($E175="","",IFERROR(INDEX(Beete!$C$2:$C$121,MATCH($E175,Beete!$B$2:$B$121,0)),""))</f>
        <v/>
      </c>
      <c r="K175" s="15">
        <f>IF($E175="","",IF(IFERROR(INDEX(Beete!$D$2:$D$121,MATCH($E175,Beete!$B$2:$B$121,0)),"")="",1.2,IFERROR(INDEX(Beete!$D$2:$D$121,MATCH($E175,Beete!$B$2:$B$121,0)),"")))</f>
        <v/>
      </c>
      <c r="L175" s="26">
        <f>IF($B175="","",IF(N(IFERROR(INDEX(Kulturen!$I$2:$I$81,MATCH($B175,Kulturen!$B$2:$B$81,0)),""))&gt;0,IFERROR(INDEX(Kulturen!$I$2:$I$81,MATCH($B175,Kulturen!$B$2:$B$81,0)),""),IF(N(IFERROR(INDEX(Kulturen!$J$2:$J$81,MATCH($B175,Kulturen!$B$2:$B$81,0)),""))&gt;0,MAX(1,ROUNDDOWN($K175*100/IFERROR(INDEX(Kulturen!$J$2:$J$81,MATCH($B175,Kulturen!$B$2:$B$81,0)),""),0)),"")))</f>
        <v/>
      </c>
      <c r="M175" s="26">
        <f>IF(OR($J175="",N(IFERROR(INDEX(Kulturen!$K$2:$K$81,MATCH($B175,Kulturen!$B$2:$B$81,0)),""))=0),"",MAX(1,ROUNDDOWN($J175*100/IFERROR(INDEX(Kulturen!$K$2:$K$81,MATCH($B175,Kulturen!$B$2:$B$81,0)),""),0)))</f>
        <v/>
      </c>
      <c r="N175" s="26">
        <f>IF(OR($L175="",$M175=""),"",$L175*$M175)</f>
        <v/>
      </c>
      <c r="O175" s="15">
        <f>IF(OR($N175="",N($J175)*N($K175)=0),"",ROUND($N175/(N($J175)*N($K175)),2))</f>
        <v/>
      </c>
      <c r="P175" s="27">
        <f>IF(OR($B175="",N(IFERROR(INDEX(Kulturen!$L$2:$L$81,MATCH($B175,Kulturen!$B$2:$B$81,0)),""))=0),"",IFERROR(INDEX(Kulturen!$L$2:$L$81,MATCH($B175,Kulturen!$B$2:$B$81,0)),""))</f>
        <v/>
      </c>
      <c r="Q175" s="28">
        <f>IF(OR($N175="",$P175=""),"",ROUND($N175*$P175,1))</f>
        <v/>
      </c>
      <c r="R175" s="10">
        <f>IF($B175="","",T(IFERROR(INDEX(Kulturen!$M$2:$M$81,MATCH($B175,Kulturen!$B$2:$B$81,0)),"")))</f>
        <v/>
      </c>
      <c r="S175" s="30" t="n"/>
      <c r="T175" s="17" t="n"/>
      <c r="U175" s="16" t="n"/>
      <c r="V175" s="16" t="n"/>
    </row>
    <row r="176">
      <c r="A176" s="10">
        <f>IF($B176="","",COUNTIF($B$2:$B176,$B176))</f>
        <v/>
      </c>
      <c r="B176" s="16" t="n"/>
      <c r="C176" s="10">
        <f>IF($B176="","",T(IFERROR(INDEX(Kulturen!$D$2:$D$81,MATCH($B176,Kulturen!$B$2:$B$81,0)),"")))</f>
        <v/>
      </c>
      <c r="D176" s="10">
        <f>IF($B176="","",T(IFERROR(INDEX(Kulturen!$E$2:$E$81,MATCH($B176,Kulturen!$B$2:$B$81,0)),"")))</f>
        <v/>
      </c>
      <c r="E176" s="16" t="n"/>
      <c r="F176" s="20" t="n"/>
      <c r="G176" s="26">
        <f>IF(OR($B176="",$F176=""),"",MOD($F176+N(IFERROR(INDEX(Kulturen!$F$2:$F$81,MATCH($B176,Kulturen!$B$2:$B$81,0)),""))-1,52)+1)</f>
        <v/>
      </c>
      <c r="H176" s="26">
        <f>IF(OR($B176="",$G176=""),"",MOD($G176+N(IFERROR(INDEX(Kulturen!$G$2:$G$81,MATCH($B176,Kulturen!$B$2:$B$81,0)),""))-1,52)+1)</f>
        <v/>
      </c>
      <c r="I176" s="26">
        <f>IF(OR($B176="",$H176=""),"",MOD($H176+N(IFERROR(INDEX(Kulturen!$H$2:$H$81,MATCH($B176,Kulturen!$B$2:$B$81,0)),""))-1,52)+1)</f>
        <v/>
      </c>
      <c r="J176" s="15">
        <f>IF($E176="","",IFERROR(INDEX(Beete!$C$2:$C$121,MATCH($E176,Beete!$B$2:$B$121,0)),""))</f>
        <v/>
      </c>
      <c r="K176" s="15">
        <f>IF($E176="","",IF(IFERROR(INDEX(Beete!$D$2:$D$121,MATCH($E176,Beete!$B$2:$B$121,0)),"")="",1.2,IFERROR(INDEX(Beete!$D$2:$D$121,MATCH($E176,Beete!$B$2:$B$121,0)),"")))</f>
        <v/>
      </c>
      <c r="L176" s="26">
        <f>IF($B176="","",IF(N(IFERROR(INDEX(Kulturen!$I$2:$I$81,MATCH($B176,Kulturen!$B$2:$B$81,0)),""))&gt;0,IFERROR(INDEX(Kulturen!$I$2:$I$81,MATCH($B176,Kulturen!$B$2:$B$81,0)),""),IF(N(IFERROR(INDEX(Kulturen!$J$2:$J$81,MATCH($B176,Kulturen!$B$2:$B$81,0)),""))&gt;0,MAX(1,ROUNDDOWN($K176*100/IFERROR(INDEX(Kulturen!$J$2:$J$81,MATCH($B176,Kulturen!$B$2:$B$81,0)),""),0)),"")))</f>
        <v/>
      </c>
      <c r="M176" s="26">
        <f>IF(OR($J176="",N(IFERROR(INDEX(Kulturen!$K$2:$K$81,MATCH($B176,Kulturen!$B$2:$B$81,0)),""))=0),"",MAX(1,ROUNDDOWN($J176*100/IFERROR(INDEX(Kulturen!$K$2:$K$81,MATCH($B176,Kulturen!$B$2:$B$81,0)),""),0)))</f>
        <v/>
      </c>
      <c r="N176" s="26">
        <f>IF(OR($L176="",$M176=""),"",$L176*$M176)</f>
        <v/>
      </c>
      <c r="O176" s="15">
        <f>IF(OR($N176="",N($J176)*N($K176)=0),"",ROUND($N176/(N($J176)*N($K176)),2))</f>
        <v/>
      </c>
      <c r="P176" s="27">
        <f>IF(OR($B176="",N(IFERROR(INDEX(Kulturen!$L$2:$L$81,MATCH($B176,Kulturen!$B$2:$B$81,0)),""))=0),"",IFERROR(INDEX(Kulturen!$L$2:$L$81,MATCH($B176,Kulturen!$B$2:$B$81,0)),""))</f>
        <v/>
      </c>
      <c r="Q176" s="28">
        <f>IF(OR($N176="",$P176=""),"",ROUND($N176*$P176,1))</f>
        <v/>
      </c>
      <c r="R176" s="10">
        <f>IF($B176="","",T(IFERROR(INDEX(Kulturen!$M$2:$M$81,MATCH($B176,Kulturen!$B$2:$B$81,0)),"")))</f>
        <v/>
      </c>
      <c r="S176" s="30" t="n"/>
      <c r="T176" s="17" t="n"/>
      <c r="U176" s="16" t="n"/>
      <c r="V176" s="16" t="n"/>
    </row>
    <row r="177">
      <c r="A177" s="10">
        <f>IF($B177="","",COUNTIF($B$2:$B177,$B177))</f>
        <v/>
      </c>
      <c r="B177" s="16" t="n"/>
      <c r="C177" s="10">
        <f>IF($B177="","",T(IFERROR(INDEX(Kulturen!$D$2:$D$81,MATCH($B177,Kulturen!$B$2:$B$81,0)),"")))</f>
        <v/>
      </c>
      <c r="D177" s="10">
        <f>IF($B177="","",T(IFERROR(INDEX(Kulturen!$E$2:$E$81,MATCH($B177,Kulturen!$B$2:$B$81,0)),"")))</f>
        <v/>
      </c>
      <c r="E177" s="16" t="n"/>
      <c r="F177" s="20" t="n"/>
      <c r="G177" s="26">
        <f>IF(OR($B177="",$F177=""),"",MOD($F177+N(IFERROR(INDEX(Kulturen!$F$2:$F$81,MATCH($B177,Kulturen!$B$2:$B$81,0)),""))-1,52)+1)</f>
        <v/>
      </c>
      <c r="H177" s="26">
        <f>IF(OR($B177="",$G177=""),"",MOD($G177+N(IFERROR(INDEX(Kulturen!$G$2:$G$81,MATCH($B177,Kulturen!$B$2:$B$81,0)),""))-1,52)+1)</f>
        <v/>
      </c>
      <c r="I177" s="26">
        <f>IF(OR($B177="",$H177=""),"",MOD($H177+N(IFERROR(INDEX(Kulturen!$H$2:$H$81,MATCH($B177,Kulturen!$B$2:$B$81,0)),""))-1,52)+1)</f>
        <v/>
      </c>
      <c r="J177" s="15">
        <f>IF($E177="","",IFERROR(INDEX(Beete!$C$2:$C$121,MATCH($E177,Beete!$B$2:$B$121,0)),""))</f>
        <v/>
      </c>
      <c r="K177" s="15">
        <f>IF($E177="","",IF(IFERROR(INDEX(Beete!$D$2:$D$121,MATCH($E177,Beete!$B$2:$B$121,0)),"")="",1.2,IFERROR(INDEX(Beete!$D$2:$D$121,MATCH($E177,Beete!$B$2:$B$121,0)),"")))</f>
        <v/>
      </c>
      <c r="L177" s="26">
        <f>IF($B177="","",IF(N(IFERROR(INDEX(Kulturen!$I$2:$I$81,MATCH($B177,Kulturen!$B$2:$B$81,0)),""))&gt;0,IFERROR(INDEX(Kulturen!$I$2:$I$81,MATCH($B177,Kulturen!$B$2:$B$81,0)),""),IF(N(IFERROR(INDEX(Kulturen!$J$2:$J$81,MATCH($B177,Kulturen!$B$2:$B$81,0)),""))&gt;0,MAX(1,ROUNDDOWN($K177*100/IFERROR(INDEX(Kulturen!$J$2:$J$81,MATCH($B177,Kulturen!$B$2:$B$81,0)),""),0)),"")))</f>
        <v/>
      </c>
      <c r="M177" s="26">
        <f>IF(OR($J177="",N(IFERROR(INDEX(Kulturen!$K$2:$K$81,MATCH($B177,Kulturen!$B$2:$B$81,0)),""))=0),"",MAX(1,ROUNDDOWN($J177*100/IFERROR(INDEX(Kulturen!$K$2:$K$81,MATCH($B177,Kulturen!$B$2:$B$81,0)),""),0)))</f>
        <v/>
      </c>
      <c r="N177" s="26">
        <f>IF(OR($L177="",$M177=""),"",$L177*$M177)</f>
        <v/>
      </c>
      <c r="O177" s="15">
        <f>IF(OR($N177="",N($J177)*N($K177)=0),"",ROUND($N177/(N($J177)*N($K177)),2))</f>
        <v/>
      </c>
      <c r="P177" s="27">
        <f>IF(OR($B177="",N(IFERROR(INDEX(Kulturen!$L$2:$L$81,MATCH($B177,Kulturen!$B$2:$B$81,0)),""))=0),"",IFERROR(INDEX(Kulturen!$L$2:$L$81,MATCH($B177,Kulturen!$B$2:$B$81,0)),""))</f>
        <v/>
      </c>
      <c r="Q177" s="28">
        <f>IF(OR($N177="",$P177=""),"",ROUND($N177*$P177,1))</f>
        <v/>
      </c>
      <c r="R177" s="10">
        <f>IF($B177="","",T(IFERROR(INDEX(Kulturen!$M$2:$M$81,MATCH($B177,Kulturen!$B$2:$B$81,0)),"")))</f>
        <v/>
      </c>
      <c r="S177" s="30" t="n"/>
      <c r="T177" s="17" t="n"/>
      <c r="U177" s="16" t="n"/>
      <c r="V177" s="16" t="n"/>
    </row>
    <row r="178">
      <c r="A178" s="10">
        <f>IF($B178="","",COUNTIF($B$2:$B178,$B178))</f>
        <v/>
      </c>
      <c r="B178" s="16" t="n"/>
      <c r="C178" s="10">
        <f>IF($B178="","",T(IFERROR(INDEX(Kulturen!$D$2:$D$81,MATCH($B178,Kulturen!$B$2:$B$81,0)),"")))</f>
        <v/>
      </c>
      <c r="D178" s="10">
        <f>IF($B178="","",T(IFERROR(INDEX(Kulturen!$E$2:$E$81,MATCH($B178,Kulturen!$B$2:$B$81,0)),"")))</f>
        <v/>
      </c>
      <c r="E178" s="16" t="n"/>
      <c r="F178" s="20" t="n"/>
      <c r="G178" s="26">
        <f>IF(OR($B178="",$F178=""),"",MOD($F178+N(IFERROR(INDEX(Kulturen!$F$2:$F$81,MATCH($B178,Kulturen!$B$2:$B$81,0)),""))-1,52)+1)</f>
        <v/>
      </c>
      <c r="H178" s="26">
        <f>IF(OR($B178="",$G178=""),"",MOD($G178+N(IFERROR(INDEX(Kulturen!$G$2:$G$81,MATCH($B178,Kulturen!$B$2:$B$81,0)),""))-1,52)+1)</f>
        <v/>
      </c>
      <c r="I178" s="26">
        <f>IF(OR($B178="",$H178=""),"",MOD($H178+N(IFERROR(INDEX(Kulturen!$H$2:$H$81,MATCH($B178,Kulturen!$B$2:$B$81,0)),""))-1,52)+1)</f>
        <v/>
      </c>
      <c r="J178" s="15">
        <f>IF($E178="","",IFERROR(INDEX(Beete!$C$2:$C$121,MATCH($E178,Beete!$B$2:$B$121,0)),""))</f>
        <v/>
      </c>
      <c r="K178" s="15">
        <f>IF($E178="","",IF(IFERROR(INDEX(Beete!$D$2:$D$121,MATCH($E178,Beete!$B$2:$B$121,0)),"")="",1.2,IFERROR(INDEX(Beete!$D$2:$D$121,MATCH($E178,Beete!$B$2:$B$121,0)),"")))</f>
        <v/>
      </c>
      <c r="L178" s="26">
        <f>IF($B178="","",IF(N(IFERROR(INDEX(Kulturen!$I$2:$I$81,MATCH($B178,Kulturen!$B$2:$B$81,0)),""))&gt;0,IFERROR(INDEX(Kulturen!$I$2:$I$81,MATCH($B178,Kulturen!$B$2:$B$81,0)),""),IF(N(IFERROR(INDEX(Kulturen!$J$2:$J$81,MATCH($B178,Kulturen!$B$2:$B$81,0)),""))&gt;0,MAX(1,ROUNDDOWN($K178*100/IFERROR(INDEX(Kulturen!$J$2:$J$81,MATCH($B178,Kulturen!$B$2:$B$81,0)),""),0)),"")))</f>
        <v/>
      </c>
      <c r="M178" s="26">
        <f>IF(OR($J178="",N(IFERROR(INDEX(Kulturen!$K$2:$K$81,MATCH($B178,Kulturen!$B$2:$B$81,0)),""))=0),"",MAX(1,ROUNDDOWN($J178*100/IFERROR(INDEX(Kulturen!$K$2:$K$81,MATCH($B178,Kulturen!$B$2:$B$81,0)),""),0)))</f>
        <v/>
      </c>
      <c r="N178" s="26">
        <f>IF(OR($L178="",$M178=""),"",$L178*$M178)</f>
        <v/>
      </c>
      <c r="O178" s="15">
        <f>IF(OR($N178="",N($J178)*N($K178)=0),"",ROUND($N178/(N($J178)*N($K178)),2))</f>
        <v/>
      </c>
      <c r="P178" s="27">
        <f>IF(OR($B178="",N(IFERROR(INDEX(Kulturen!$L$2:$L$81,MATCH($B178,Kulturen!$B$2:$B$81,0)),""))=0),"",IFERROR(INDEX(Kulturen!$L$2:$L$81,MATCH($B178,Kulturen!$B$2:$B$81,0)),""))</f>
        <v/>
      </c>
      <c r="Q178" s="28">
        <f>IF(OR($N178="",$P178=""),"",ROUND($N178*$P178,1))</f>
        <v/>
      </c>
      <c r="R178" s="10">
        <f>IF($B178="","",T(IFERROR(INDEX(Kulturen!$M$2:$M$81,MATCH($B178,Kulturen!$B$2:$B$81,0)),"")))</f>
        <v/>
      </c>
      <c r="S178" s="30" t="n"/>
      <c r="T178" s="17" t="n"/>
      <c r="U178" s="16" t="n"/>
      <c r="V178" s="16" t="n"/>
    </row>
    <row r="179">
      <c r="A179" s="10">
        <f>IF($B179="","",COUNTIF($B$2:$B179,$B179))</f>
        <v/>
      </c>
      <c r="B179" s="16" t="n"/>
      <c r="C179" s="10">
        <f>IF($B179="","",T(IFERROR(INDEX(Kulturen!$D$2:$D$81,MATCH($B179,Kulturen!$B$2:$B$81,0)),"")))</f>
        <v/>
      </c>
      <c r="D179" s="10">
        <f>IF($B179="","",T(IFERROR(INDEX(Kulturen!$E$2:$E$81,MATCH($B179,Kulturen!$B$2:$B$81,0)),"")))</f>
        <v/>
      </c>
      <c r="E179" s="16" t="n"/>
      <c r="F179" s="20" t="n"/>
      <c r="G179" s="26">
        <f>IF(OR($B179="",$F179=""),"",MOD($F179+N(IFERROR(INDEX(Kulturen!$F$2:$F$81,MATCH($B179,Kulturen!$B$2:$B$81,0)),""))-1,52)+1)</f>
        <v/>
      </c>
      <c r="H179" s="26">
        <f>IF(OR($B179="",$G179=""),"",MOD($G179+N(IFERROR(INDEX(Kulturen!$G$2:$G$81,MATCH($B179,Kulturen!$B$2:$B$81,0)),""))-1,52)+1)</f>
        <v/>
      </c>
      <c r="I179" s="26">
        <f>IF(OR($B179="",$H179=""),"",MOD($H179+N(IFERROR(INDEX(Kulturen!$H$2:$H$81,MATCH($B179,Kulturen!$B$2:$B$81,0)),""))-1,52)+1)</f>
        <v/>
      </c>
      <c r="J179" s="15">
        <f>IF($E179="","",IFERROR(INDEX(Beete!$C$2:$C$121,MATCH($E179,Beete!$B$2:$B$121,0)),""))</f>
        <v/>
      </c>
      <c r="K179" s="15">
        <f>IF($E179="","",IF(IFERROR(INDEX(Beete!$D$2:$D$121,MATCH($E179,Beete!$B$2:$B$121,0)),"")="",1.2,IFERROR(INDEX(Beete!$D$2:$D$121,MATCH($E179,Beete!$B$2:$B$121,0)),"")))</f>
        <v/>
      </c>
      <c r="L179" s="26">
        <f>IF($B179="","",IF(N(IFERROR(INDEX(Kulturen!$I$2:$I$81,MATCH($B179,Kulturen!$B$2:$B$81,0)),""))&gt;0,IFERROR(INDEX(Kulturen!$I$2:$I$81,MATCH($B179,Kulturen!$B$2:$B$81,0)),""),IF(N(IFERROR(INDEX(Kulturen!$J$2:$J$81,MATCH($B179,Kulturen!$B$2:$B$81,0)),""))&gt;0,MAX(1,ROUNDDOWN($K179*100/IFERROR(INDEX(Kulturen!$J$2:$J$81,MATCH($B179,Kulturen!$B$2:$B$81,0)),""),0)),"")))</f>
        <v/>
      </c>
      <c r="M179" s="26">
        <f>IF(OR($J179="",N(IFERROR(INDEX(Kulturen!$K$2:$K$81,MATCH($B179,Kulturen!$B$2:$B$81,0)),""))=0),"",MAX(1,ROUNDDOWN($J179*100/IFERROR(INDEX(Kulturen!$K$2:$K$81,MATCH($B179,Kulturen!$B$2:$B$81,0)),""),0)))</f>
        <v/>
      </c>
      <c r="N179" s="26">
        <f>IF(OR($L179="",$M179=""),"",$L179*$M179)</f>
        <v/>
      </c>
      <c r="O179" s="15">
        <f>IF(OR($N179="",N($J179)*N($K179)=0),"",ROUND($N179/(N($J179)*N($K179)),2))</f>
        <v/>
      </c>
      <c r="P179" s="27">
        <f>IF(OR($B179="",N(IFERROR(INDEX(Kulturen!$L$2:$L$81,MATCH($B179,Kulturen!$B$2:$B$81,0)),""))=0),"",IFERROR(INDEX(Kulturen!$L$2:$L$81,MATCH($B179,Kulturen!$B$2:$B$81,0)),""))</f>
        <v/>
      </c>
      <c r="Q179" s="28">
        <f>IF(OR($N179="",$P179=""),"",ROUND($N179*$P179,1))</f>
        <v/>
      </c>
      <c r="R179" s="10">
        <f>IF($B179="","",T(IFERROR(INDEX(Kulturen!$M$2:$M$81,MATCH($B179,Kulturen!$B$2:$B$81,0)),"")))</f>
        <v/>
      </c>
      <c r="S179" s="30" t="n"/>
      <c r="T179" s="17" t="n"/>
      <c r="U179" s="16" t="n"/>
      <c r="V179" s="16" t="n"/>
    </row>
    <row r="180">
      <c r="A180" s="10">
        <f>IF($B180="","",COUNTIF($B$2:$B180,$B180))</f>
        <v/>
      </c>
      <c r="B180" s="16" t="n"/>
      <c r="C180" s="10">
        <f>IF($B180="","",T(IFERROR(INDEX(Kulturen!$D$2:$D$81,MATCH($B180,Kulturen!$B$2:$B$81,0)),"")))</f>
        <v/>
      </c>
      <c r="D180" s="10">
        <f>IF($B180="","",T(IFERROR(INDEX(Kulturen!$E$2:$E$81,MATCH($B180,Kulturen!$B$2:$B$81,0)),"")))</f>
        <v/>
      </c>
      <c r="E180" s="16" t="n"/>
      <c r="F180" s="20" t="n"/>
      <c r="G180" s="26">
        <f>IF(OR($B180="",$F180=""),"",MOD($F180+N(IFERROR(INDEX(Kulturen!$F$2:$F$81,MATCH($B180,Kulturen!$B$2:$B$81,0)),""))-1,52)+1)</f>
        <v/>
      </c>
      <c r="H180" s="26">
        <f>IF(OR($B180="",$G180=""),"",MOD($G180+N(IFERROR(INDEX(Kulturen!$G$2:$G$81,MATCH($B180,Kulturen!$B$2:$B$81,0)),""))-1,52)+1)</f>
        <v/>
      </c>
      <c r="I180" s="26">
        <f>IF(OR($B180="",$H180=""),"",MOD($H180+N(IFERROR(INDEX(Kulturen!$H$2:$H$81,MATCH($B180,Kulturen!$B$2:$B$81,0)),""))-1,52)+1)</f>
        <v/>
      </c>
      <c r="J180" s="15">
        <f>IF($E180="","",IFERROR(INDEX(Beete!$C$2:$C$121,MATCH($E180,Beete!$B$2:$B$121,0)),""))</f>
        <v/>
      </c>
      <c r="K180" s="15">
        <f>IF($E180="","",IF(IFERROR(INDEX(Beete!$D$2:$D$121,MATCH($E180,Beete!$B$2:$B$121,0)),"")="",1.2,IFERROR(INDEX(Beete!$D$2:$D$121,MATCH($E180,Beete!$B$2:$B$121,0)),"")))</f>
        <v/>
      </c>
      <c r="L180" s="26">
        <f>IF($B180="","",IF(N(IFERROR(INDEX(Kulturen!$I$2:$I$81,MATCH($B180,Kulturen!$B$2:$B$81,0)),""))&gt;0,IFERROR(INDEX(Kulturen!$I$2:$I$81,MATCH($B180,Kulturen!$B$2:$B$81,0)),""),IF(N(IFERROR(INDEX(Kulturen!$J$2:$J$81,MATCH($B180,Kulturen!$B$2:$B$81,0)),""))&gt;0,MAX(1,ROUNDDOWN($K180*100/IFERROR(INDEX(Kulturen!$J$2:$J$81,MATCH($B180,Kulturen!$B$2:$B$81,0)),""),0)),"")))</f>
        <v/>
      </c>
      <c r="M180" s="26">
        <f>IF(OR($J180="",N(IFERROR(INDEX(Kulturen!$K$2:$K$81,MATCH($B180,Kulturen!$B$2:$B$81,0)),""))=0),"",MAX(1,ROUNDDOWN($J180*100/IFERROR(INDEX(Kulturen!$K$2:$K$81,MATCH($B180,Kulturen!$B$2:$B$81,0)),""),0)))</f>
        <v/>
      </c>
      <c r="N180" s="26">
        <f>IF(OR($L180="",$M180=""),"",$L180*$M180)</f>
        <v/>
      </c>
      <c r="O180" s="15">
        <f>IF(OR($N180="",N($J180)*N($K180)=0),"",ROUND($N180/(N($J180)*N($K180)),2))</f>
        <v/>
      </c>
      <c r="P180" s="27">
        <f>IF(OR($B180="",N(IFERROR(INDEX(Kulturen!$L$2:$L$81,MATCH($B180,Kulturen!$B$2:$B$81,0)),""))=0),"",IFERROR(INDEX(Kulturen!$L$2:$L$81,MATCH($B180,Kulturen!$B$2:$B$81,0)),""))</f>
        <v/>
      </c>
      <c r="Q180" s="28">
        <f>IF(OR($N180="",$P180=""),"",ROUND($N180*$P180,1))</f>
        <v/>
      </c>
      <c r="R180" s="10">
        <f>IF($B180="","",T(IFERROR(INDEX(Kulturen!$M$2:$M$81,MATCH($B180,Kulturen!$B$2:$B$81,0)),"")))</f>
        <v/>
      </c>
      <c r="S180" s="30" t="n"/>
      <c r="T180" s="17" t="n"/>
      <c r="U180" s="16" t="n"/>
      <c r="V180" s="16" t="n"/>
    </row>
    <row r="181">
      <c r="A181" s="10">
        <f>IF($B181="","",COUNTIF($B$2:$B181,$B181))</f>
        <v/>
      </c>
      <c r="B181" s="16" t="n"/>
      <c r="C181" s="10">
        <f>IF($B181="","",T(IFERROR(INDEX(Kulturen!$D$2:$D$81,MATCH($B181,Kulturen!$B$2:$B$81,0)),"")))</f>
        <v/>
      </c>
      <c r="D181" s="10">
        <f>IF($B181="","",T(IFERROR(INDEX(Kulturen!$E$2:$E$81,MATCH($B181,Kulturen!$B$2:$B$81,0)),"")))</f>
        <v/>
      </c>
      <c r="E181" s="16" t="n"/>
      <c r="F181" s="20" t="n"/>
      <c r="G181" s="26">
        <f>IF(OR($B181="",$F181=""),"",MOD($F181+N(IFERROR(INDEX(Kulturen!$F$2:$F$81,MATCH($B181,Kulturen!$B$2:$B$81,0)),""))-1,52)+1)</f>
        <v/>
      </c>
      <c r="H181" s="26">
        <f>IF(OR($B181="",$G181=""),"",MOD($G181+N(IFERROR(INDEX(Kulturen!$G$2:$G$81,MATCH($B181,Kulturen!$B$2:$B$81,0)),""))-1,52)+1)</f>
        <v/>
      </c>
      <c r="I181" s="26">
        <f>IF(OR($B181="",$H181=""),"",MOD($H181+N(IFERROR(INDEX(Kulturen!$H$2:$H$81,MATCH($B181,Kulturen!$B$2:$B$81,0)),""))-1,52)+1)</f>
        <v/>
      </c>
      <c r="J181" s="15">
        <f>IF($E181="","",IFERROR(INDEX(Beete!$C$2:$C$121,MATCH($E181,Beete!$B$2:$B$121,0)),""))</f>
        <v/>
      </c>
      <c r="K181" s="15">
        <f>IF($E181="","",IF(IFERROR(INDEX(Beete!$D$2:$D$121,MATCH($E181,Beete!$B$2:$B$121,0)),"")="",1.2,IFERROR(INDEX(Beete!$D$2:$D$121,MATCH($E181,Beete!$B$2:$B$121,0)),"")))</f>
        <v/>
      </c>
      <c r="L181" s="26">
        <f>IF($B181="","",IF(N(IFERROR(INDEX(Kulturen!$I$2:$I$81,MATCH($B181,Kulturen!$B$2:$B$81,0)),""))&gt;0,IFERROR(INDEX(Kulturen!$I$2:$I$81,MATCH($B181,Kulturen!$B$2:$B$81,0)),""),IF(N(IFERROR(INDEX(Kulturen!$J$2:$J$81,MATCH($B181,Kulturen!$B$2:$B$81,0)),""))&gt;0,MAX(1,ROUNDDOWN($K181*100/IFERROR(INDEX(Kulturen!$J$2:$J$81,MATCH($B181,Kulturen!$B$2:$B$81,0)),""),0)),"")))</f>
        <v/>
      </c>
      <c r="M181" s="26">
        <f>IF(OR($J181="",N(IFERROR(INDEX(Kulturen!$K$2:$K$81,MATCH($B181,Kulturen!$B$2:$B$81,0)),""))=0),"",MAX(1,ROUNDDOWN($J181*100/IFERROR(INDEX(Kulturen!$K$2:$K$81,MATCH($B181,Kulturen!$B$2:$B$81,0)),""),0)))</f>
        <v/>
      </c>
      <c r="N181" s="26">
        <f>IF(OR($L181="",$M181=""),"",$L181*$M181)</f>
        <v/>
      </c>
      <c r="O181" s="15">
        <f>IF(OR($N181="",N($J181)*N($K181)=0),"",ROUND($N181/(N($J181)*N($K181)),2))</f>
        <v/>
      </c>
      <c r="P181" s="27">
        <f>IF(OR($B181="",N(IFERROR(INDEX(Kulturen!$L$2:$L$81,MATCH($B181,Kulturen!$B$2:$B$81,0)),""))=0),"",IFERROR(INDEX(Kulturen!$L$2:$L$81,MATCH($B181,Kulturen!$B$2:$B$81,0)),""))</f>
        <v/>
      </c>
      <c r="Q181" s="28">
        <f>IF(OR($N181="",$P181=""),"",ROUND($N181*$P181,1))</f>
        <v/>
      </c>
      <c r="R181" s="10">
        <f>IF($B181="","",T(IFERROR(INDEX(Kulturen!$M$2:$M$81,MATCH($B181,Kulturen!$B$2:$B$81,0)),"")))</f>
        <v/>
      </c>
      <c r="S181" s="30" t="n"/>
      <c r="T181" s="17" t="n"/>
      <c r="U181" s="16" t="n"/>
      <c r="V181" s="16" t="n"/>
    </row>
    <row r="182">
      <c r="A182" s="10">
        <f>IF($B182="","",COUNTIF($B$2:$B182,$B182))</f>
        <v/>
      </c>
      <c r="B182" s="16" t="n"/>
      <c r="C182" s="10">
        <f>IF($B182="","",T(IFERROR(INDEX(Kulturen!$D$2:$D$81,MATCH($B182,Kulturen!$B$2:$B$81,0)),"")))</f>
        <v/>
      </c>
      <c r="D182" s="10">
        <f>IF($B182="","",T(IFERROR(INDEX(Kulturen!$E$2:$E$81,MATCH($B182,Kulturen!$B$2:$B$81,0)),"")))</f>
        <v/>
      </c>
      <c r="E182" s="16" t="n"/>
      <c r="F182" s="20" t="n"/>
      <c r="G182" s="26">
        <f>IF(OR($B182="",$F182=""),"",MOD($F182+N(IFERROR(INDEX(Kulturen!$F$2:$F$81,MATCH($B182,Kulturen!$B$2:$B$81,0)),""))-1,52)+1)</f>
        <v/>
      </c>
      <c r="H182" s="26">
        <f>IF(OR($B182="",$G182=""),"",MOD($G182+N(IFERROR(INDEX(Kulturen!$G$2:$G$81,MATCH($B182,Kulturen!$B$2:$B$81,0)),""))-1,52)+1)</f>
        <v/>
      </c>
      <c r="I182" s="26">
        <f>IF(OR($B182="",$H182=""),"",MOD($H182+N(IFERROR(INDEX(Kulturen!$H$2:$H$81,MATCH($B182,Kulturen!$B$2:$B$81,0)),""))-1,52)+1)</f>
        <v/>
      </c>
      <c r="J182" s="15">
        <f>IF($E182="","",IFERROR(INDEX(Beete!$C$2:$C$121,MATCH($E182,Beete!$B$2:$B$121,0)),""))</f>
        <v/>
      </c>
      <c r="K182" s="15">
        <f>IF($E182="","",IF(IFERROR(INDEX(Beete!$D$2:$D$121,MATCH($E182,Beete!$B$2:$B$121,0)),"")="",1.2,IFERROR(INDEX(Beete!$D$2:$D$121,MATCH($E182,Beete!$B$2:$B$121,0)),"")))</f>
        <v/>
      </c>
      <c r="L182" s="26">
        <f>IF($B182="","",IF(N(IFERROR(INDEX(Kulturen!$I$2:$I$81,MATCH($B182,Kulturen!$B$2:$B$81,0)),""))&gt;0,IFERROR(INDEX(Kulturen!$I$2:$I$81,MATCH($B182,Kulturen!$B$2:$B$81,0)),""),IF(N(IFERROR(INDEX(Kulturen!$J$2:$J$81,MATCH($B182,Kulturen!$B$2:$B$81,0)),""))&gt;0,MAX(1,ROUNDDOWN($K182*100/IFERROR(INDEX(Kulturen!$J$2:$J$81,MATCH($B182,Kulturen!$B$2:$B$81,0)),""),0)),"")))</f>
        <v/>
      </c>
      <c r="M182" s="26">
        <f>IF(OR($J182="",N(IFERROR(INDEX(Kulturen!$K$2:$K$81,MATCH($B182,Kulturen!$B$2:$B$81,0)),""))=0),"",MAX(1,ROUNDDOWN($J182*100/IFERROR(INDEX(Kulturen!$K$2:$K$81,MATCH($B182,Kulturen!$B$2:$B$81,0)),""),0)))</f>
        <v/>
      </c>
      <c r="N182" s="26">
        <f>IF(OR($L182="",$M182=""),"",$L182*$M182)</f>
        <v/>
      </c>
      <c r="O182" s="15">
        <f>IF(OR($N182="",N($J182)*N($K182)=0),"",ROUND($N182/(N($J182)*N($K182)),2))</f>
        <v/>
      </c>
      <c r="P182" s="27">
        <f>IF(OR($B182="",N(IFERROR(INDEX(Kulturen!$L$2:$L$81,MATCH($B182,Kulturen!$B$2:$B$81,0)),""))=0),"",IFERROR(INDEX(Kulturen!$L$2:$L$81,MATCH($B182,Kulturen!$B$2:$B$81,0)),""))</f>
        <v/>
      </c>
      <c r="Q182" s="28">
        <f>IF(OR($N182="",$P182=""),"",ROUND($N182*$P182,1))</f>
        <v/>
      </c>
      <c r="R182" s="10">
        <f>IF($B182="","",T(IFERROR(INDEX(Kulturen!$M$2:$M$81,MATCH($B182,Kulturen!$B$2:$B$81,0)),"")))</f>
        <v/>
      </c>
      <c r="S182" s="30" t="n"/>
      <c r="T182" s="17" t="n"/>
      <c r="U182" s="16" t="n"/>
      <c r="V182" s="16" t="n"/>
    </row>
    <row r="183">
      <c r="A183" s="10">
        <f>IF($B183="","",COUNTIF($B$2:$B183,$B183))</f>
        <v/>
      </c>
      <c r="B183" s="16" t="n"/>
      <c r="C183" s="10">
        <f>IF($B183="","",T(IFERROR(INDEX(Kulturen!$D$2:$D$81,MATCH($B183,Kulturen!$B$2:$B$81,0)),"")))</f>
        <v/>
      </c>
      <c r="D183" s="10">
        <f>IF($B183="","",T(IFERROR(INDEX(Kulturen!$E$2:$E$81,MATCH($B183,Kulturen!$B$2:$B$81,0)),"")))</f>
        <v/>
      </c>
      <c r="E183" s="16" t="n"/>
      <c r="F183" s="20" t="n"/>
      <c r="G183" s="26">
        <f>IF(OR($B183="",$F183=""),"",MOD($F183+N(IFERROR(INDEX(Kulturen!$F$2:$F$81,MATCH($B183,Kulturen!$B$2:$B$81,0)),""))-1,52)+1)</f>
        <v/>
      </c>
      <c r="H183" s="26">
        <f>IF(OR($B183="",$G183=""),"",MOD($G183+N(IFERROR(INDEX(Kulturen!$G$2:$G$81,MATCH($B183,Kulturen!$B$2:$B$81,0)),""))-1,52)+1)</f>
        <v/>
      </c>
      <c r="I183" s="26">
        <f>IF(OR($B183="",$H183=""),"",MOD($H183+N(IFERROR(INDEX(Kulturen!$H$2:$H$81,MATCH($B183,Kulturen!$B$2:$B$81,0)),""))-1,52)+1)</f>
        <v/>
      </c>
      <c r="J183" s="15">
        <f>IF($E183="","",IFERROR(INDEX(Beete!$C$2:$C$121,MATCH($E183,Beete!$B$2:$B$121,0)),""))</f>
        <v/>
      </c>
      <c r="K183" s="15">
        <f>IF($E183="","",IF(IFERROR(INDEX(Beete!$D$2:$D$121,MATCH($E183,Beete!$B$2:$B$121,0)),"")="",1.2,IFERROR(INDEX(Beete!$D$2:$D$121,MATCH($E183,Beete!$B$2:$B$121,0)),"")))</f>
        <v/>
      </c>
      <c r="L183" s="26">
        <f>IF($B183="","",IF(N(IFERROR(INDEX(Kulturen!$I$2:$I$81,MATCH($B183,Kulturen!$B$2:$B$81,0)),""))&gt;0,IFERROR(INDEX(Kulturen!$I$2:$I$81,MATCH($B183,Kulturen!$B$2:$B$81,0)),""),IF(N(IFERROR(INDEX(Kulturen!$J$2:$J$81,MATCH($B183,Kulturen!$B$2:$B$81,0)),""))&gt;0,MAX(1,ROUNDDOWN($K183*100/IFERROR(INDEX(Kulturen!$J$2:$J$81,MATCH($B183,Kulturen!$B$2:$B$81,0)),""),0)),"")))</f>
        <v/>
      </c>
      <c r="M183" s="26">
        <f>IF(OR($J183="",N(IFERROR(INDEX(Kulturen!$K$2:$K$81,MATCH($B183,Kulturen!$B$2:$B$81,0)),""))=0),"",MAX(1,ROUNDDOWN($J183*100/IFERROR(INDEX(Kulturen!$K$2:$K$81,MATCH($B183,Kulturen!$B$2:$B$81,0)),""),0)))</f>
        <v/>
      </c>
      <c r="N183" s="26">
        <f>IF(OR($L183="",$M183=""),"",$L183*$M183)</f>
        <v/>
      </c>
      <c r="O183" s="15">
        <f>IF(OR($N183="",N($J183)*N($K183)=0),"",ROUND($N183/(N($J183)*N($K183)),2))</f>
        <v/>
      </c>
      <c r="P183" s="27">
        <f>IF(OR($B183="",N(IFERROR(INDEX(Kulturen!$L$2:$L$81,MATCH($B183,Kulturen!$B$2:$B$81,0)),""))=0),"",IFERROR(INDEX(Kulturen!$L$2:$L$81,MATCH($B183,Kulturen!$B$2:$B$81,0)),""))</f>
        <v/>
      </c>
      <c r="Q183" s="28">
        <f>IF(OR($N183="",$P183=""),"",ROUND($N183*$P183,1))</f>
        <v/>
      </c>
      <c r="R183" s="10">
        <f>IF($B183="","",T(IFERROR(INDEX(Kulturen!$M$2:$M$81,MATCH($B183,Kulturen!$B$2:$B$81,0)),"")))</f>
        <v/>
      </c>
      <c r="S183" s="30" t="n"/>
      <c r="T183" s="17" t="n"/>
      <c r="U183" s="16" t="n"/>
      <c r="V183" s="16" t="n"/>
    </row>
    <row r="184">
      <c r="A184" s="10">
        <f>IF($B184="","",COUNTIF($B$2:$B184,$B184))</f>
        <v/>
      </c>
      <c r="B184" s="16" t="n"/>
      <c r="C184" s="10">
        <f>IF($B184="","",T(IFERROR(INDEX(Kulturen!$D$2:$D$81,MATCH($B184,Kulturen!$B$2:$B$81,0)),"")))</f>
        <v/>
      </c>
      <c r="D184" s="10">
        <f>IF($B184="","",T(IFERROR(INDEX(Kulturen!$E$2:$E$81,MATCH($B184,Kulturen!$B$2:$B$81,0)),"")))</f>
        <v/>
      </c>
      <c r="E184" s="16" t="n"/>
      <c r="F184" s="20" t="n"/>
      <c r="G184" s="26">
        <f>IF(OR($B184="",$F184=""),"",MOD($F184+N(IFERROR(INDEX(Kulturen!$F$2:$F$81,MATCH($B184,Kulturen!$B$2:$B$81,0)),""))-1,52)+1)</f>
        <v/>
      </c>
      <c r="H184" s="26">
        <f>IF(OR($B184="",$G184=""),"",MOD($G184+N(IFERROR(INDEX(Kulturen!$G$2:$G$81,MATCH($B184,Kulturen!$B$2:$B$81,0)),""))-1,52)+1)</f>
        <v/>
      </c>
      <c r="I184" s="26">
        <f>IF(OR($B184="",$H184=""),"",MOD($H184+N(IFERROR(INDEX(Kulturen!$H$2:$H$81,MATCH($B184,Kulturen!$B$2:$B$81,0)),""))-1,52)+1)</f>
        <v/>
      </c>
      <c r="J184" s="15">
        <f>IF($E184="","",IFERROR(INDEX(Beete!$C$2:$C$121,MATCH($E184,Beete!$B$2:$B$121,0)),""))</f>
        <v/>
      </c>
      <c r="K184" s="15">
        <f>IF($E184="","",IF(IFERROR(INDEX(Beete!$D$2:$D$121,MATCH($E184,Beete!$B$2:$B$121,0)),"")="",1.2,IFERROR(INDEX(Beete!$D$2:$D$121,MATCH($E184,Beete!$B$2:$B$121,0)),"")))</f>
        <v/>
      </c>
      <c r="L184" s="26">
        <f>IF($B184="","",IF(N(IFERROR(INDEX(Kulturen!$I$2:$I$81,MATCH($B184,Kulturen!$B$2:$B$81,0)),""))&gt;0,IFERROR(INDEX(Kulturen!$I$2:$I$81,MATCH($B184,Kulturen!$B$2:$B$81,0)),""),IF(N(IFERROR(INDEX(Kulturen!$J$2:$J$81,MATCH($B184,Kulturen!$B$2:$B$81,0)),""))&gt;0,MAX(1,ROUNDDOWN($K184*100/IFERROR(INDEX(Kulturen!$J$2:$J$81,MATCH($B184,Kulturen!$B$2:$B$81,0)),""),0)),"")))</f>
        <v/>
      </c>
      <c r="M184" s="26">
        <f>IF(OR($J184="",N(IFERROR(INDEX(Kulturen!$K$2:$K$81,MATCH($B184,Kulturen!$B$2:$B$81,0)),""))=0),"",MAX(1,ROUNDDOWN($J184*100/IFERROR(INDEX(Kulturen!$K$2:$K$81,MATCH($B184,Kulturen!$B$2:$B$81,0)),""),0)))</f>
        <v/>
      </c>
      <c r="N184" s="26">
        <f>IF(OR($L184="",$M184=""),"",$L184*$M184)</f>
        <v/>
      </c>
      <c r="O184" s="15">
        <f>IF(OR($N184="",N($J184)*N($K184)=0),"",ROUND($N184/(N($J184)*N($K184)),2))</f>
        <v/>
      </c>
      <c r="P184" s="27">
        <f>IF(OR($B184="",N(IFERROR(INDEX(Kulturen!$L$2:$L$81,MATCH($B184,Kulturen!$B$2:$B$81,0)),""))=0),"",IFERROR(INDEX(Kulturen!$L$2:$L$81,MATCH($B184,Kulturen!$B$2:$B$81,0)),""))</f>
        <v/>
      </c>
      <c r="Q184" s="28">
        <f>IF(OR($N184="",$P184=""),"",ROUND($N184*$P184,1))</f>
        <v/>
      </c>
      <c r="R184" s="10">
        <f>IF($B184="","",T(IFERROR(INDEX(Kulturen!$M$2:$M$81,MATCH($B184,Kulturen!$B$2:$B$81,0)),"")))</f>
        <v/>
      </c>
      <c r="S184" s="30" t="n"/>
      <c r="T184" s="17" t="n"/>
      <c r="U184" s="16" t="n"/>
      <c r="V184" s="16" t="n"/>
    </row>
    <row r="185">
      <c r="A185" s="10">
        <f>IF($B185="","",COUNTIF($B$2:$B185,$B185))</f>
        <v/>
      </c>
      <c r="B185" s="16" t="n"/>
      <c r="C185" s="10">
        <f>IF($B185="","",T(IFERROR(INDEX(Kulturen!$D$2:$D$81,MATCH($B185,Kulturen!$B$2:$B$81,0)),"")))</f>
        <v/>
      </c>
      <c r="D185" s="10">
        <f>IF($B185="","",T(IFERROR(INDEX(Kulturen!$E$2:$E$81,MATCH($B185,Kulturen!$B$2:$B$81,0)),"")))</f>
        <v/>
      </c>
      <c r="E185" s="16" t="n"/>
      <c r="F185" s="20" t="n"/>
      <c r="G185" s="26">
        <f>IF(OR($B185="",$F185=""),"",MOD($F185+N(IFERROR(INDEX(Kulturen!$F$2:$F$81,MATCH($B185,Kulturen!$B$2:$B$81,0)),""))-1,52)+1)</f>
        <v/>
      </c>
      <c r="H185" s="26">
        <f>IF(OR($B185="",$G185=""),"",MOD($G185+N(IFERROR(INDEX(Kulturen!$G$2:$G$81,MATCH($B185,Kulturen!$B$2:$B$81,0)),""))-1,52)+1)</f>
        <v/>
      </c>
      <c r="I185" s="26">
        <f>IF(OR($B185="",$H185=""),"",MOD($H185+N(IFERROR(INDEX(Kulturen!$H$2:$H$81,MATCH($B185,Kulturen!$B$2:$B$81,0)),""))-1,52)+1)</f>
        <v/>
      </c>
      <c r="J185" s="15">
        <f>IF($E185="","",IFERROR(INDEX(Beete!$C$2:$C$121,MATCH($E185,Beete!$B$2:$B$121,0)),""))</f>
        <v/>
      </c>
      <c r="K185" s="15">
        <f>IF($E185="","",IF(IFERROR(INDEX(Beete!$D$2:$D$121,MATCH($E185,Beete!$B$2:$B$121,0)),"")="",1.2,IFERROR(INDEX(Beete!$D$2:$D$121,MATCH($E185,Beete!$B$2:$B$121,0)),"")))</f>
        <v/>
      </c>
      <c r="L185" s="26">
        <f>IF($B185="","",IF(N(IFERROR(INDEX(Kulturen!$I$2:$I$81,MATCH($B185,Kulturen!$B$2:$B$81,0)),""))&gt;0,IFERROR(INDEX(Kulturen!$I$2:$I$81,MATCH($B185,Kulturen!$B$2:$B$81,0)),""),IF(N(IFERROR(INDEX(Kulturen!$J$2:$J$81,MATCH($B185,Kulturen!$B$2:$B$81,0)),""))&gt;0,MAX(1,ROUNDDOWN($K185*100/IFERROR(INDEX(Kulturen!$J$2:$J$81,MATCH($B185,Kulturen!$B$2:$B$81,0)),""),0)),"")))</f>
        <v/>
      </c>
      <c r="M185" s="26">
        <f>IF(OR($J185="",N(IFERROR(INDEX(Kulturen!$K$2:$K$81,MATCH($B185,Kulturen!$B$2:$B$81,0)),""))=0),"",MAX(1,ROUNDDOWN($J185*100/IFERROR(INDEX(Kulturen!$K$2:$K$81,MATCH($B185,Kulturen!$B$2:$B$81,0)),""),0)))</f>
        <v/>
      </c>
      <c r="N185" s="26">
        <f>IF(OR($L185="",$M185=""),"",$L185*$M185)</f>
        <v/>
      </c>
      <c r="O185" s="15">
        <f>IF(OR($N185="",N($J185)*N($K185)=0),"",ROUND($N185/(N($J185)*N($K185)),2))</f>
        <v/>
      </c>
      <c r="P185" s="27">
        <f>IF(OR($B185="",N(IFERROR(INDEX(Kulturen!$L$2:$L$81,MATCH($B185,Kulturen!$B$2:$B$81,0)),""))=0),"",IFERROR(INDEX(Kulturen!$L$2:$L$81,MATCH($B185,Kulturen!$B$2:$B$81,0)),""))</f>
        <v/>
      </c>
      <c r="Q185" s="28">
        <f>IF(OR($N185="",$P185=""),"",ROUND($N185*$P185,1))</f>
        <v/>
      </c>
      <c r="R185" s="10">
        <f>IF($B185="","",T(IFERROR(INDEX(Kulturen!$M$2:$M$81,MATCH($B185,Kulturen!$B$2:$B$81,0)),"")))</f>
        <v/>
      </c>
      <c r="S185" s="30" t="n"/>
      <c r="T185" s="17" t="n"/>
      <c r="U185" s="16" t="n"/>
      <c r="V185" s="16" t="n"/>
    </row>
    <row r="186">
      <c r="A186" s="10">
        <f>IF($B186="","",COUNTIF($B$2:$B186,$B186))</f>
        <v/>
      </c>
      <c r="B186" s="16" t="n"/>
      <c r="C186" s="10">
        <f>IF($B186="","",T(IFERROR(INDEX(Kulturen!$D$2:$D$81,MATCH($B186,Kulturen!$B$2:$B$81,0)),"")))</f>
        <v/>
      </c>
      <c r="D186" s="10">
        <f>IF($B186="","",T(IFERROR(INDEX(Kulturen!$E$2:$E$81,MATCH($B186,Kulturen!$B$2:$B$81,0)),"")))</f>
        <v/>
      </c>
      <c r="E186" s="16" t="n"/>
      <c r="F186" s="20" t="n"/>
      <c r="G186" s="26">
        <f>IF(OR($B186="",$F186=""),"",MOD($F186+N(IFERROR(INDEX(Kulturen!$F$2:$F$81,MATCH($B186,Kulturen!$B$2:$B$81,0)),""))-1,52)+1)</f>
        <v/>
      </c>
      <c r="H186" s="26">
        <f>IF(OR($B186="",$G186=""),"",MOD($G186+N(IFERROR(INDEX(Kulturen!$G$2:$G$81,MATCH($B186,Kulturen!$B$2:$B$81,0)),""))-1,52)+1)</f>
        <v/>
      </c>
      <c r="I186" s="26">
        <f>IF(OR($B186="",$H186=""),"",MOD($H186+N(IFERROR(INDEX(Kulturen!$H$2:$H$81,MATCH($B186,Kulturen!$B$2:$B$81,0)),""))-1,52)+1)</f>
        <v/>
      </c>
      <c r="J186" s="15">
        <f>IF($E186="","",IFERROR(INDEX(Beete!$C$2:$C$121,MATCH($E186,Beete!$B$2:$B$121,0)),""))</f>
        <v/>
      </c>
      <c r="K186" s="15">
        <f>IF($E186="","",IF(IFERROR(INDEX(Beete!$D$2:$D$121,MATCH($E186,Beete!$B$2:$B$121,0)),"")="",1.2,IFERROR(INDEX(Beete!$D$2:$D$121,MATCH($E186,Beete!$B$2:$B$121,0)),"")))</f>
        <v/>
      </c>
      <c r="L186" s="26">
        <f>IF($B186="","",IF(N(IFERROR(INDEX(Kulturen!$I$2:$I$81,MATCH($B186,Kulturen!$B$2:$B$81,0)),""))&gt;0,IFERROR(INDEX(Kulturen!$I$2:$I$81,MATCH($B186,Kulturen!$B$2:$B$81,0)),""),IF(N(IFERROR(INDEX(Kulturen!$J$2:$J$81,MATCH($B186,Kulturen!$B$2:$B$81,0)),""))&gt;0,MAX(1,ROUNDDOWN($K186*100/IFERROR(INDEX(Kulturen!$J$2:$J$81,MATCH($B186,Kulturen!$B$2:$B$81,0)),""),0)),"")))</f>
        <v/>
      </c>
      <c r="M186" s="26">
        <f>IF(OR($J186="",N(IFERROR(INDEX(Kulturen!$K$2:$K$81,MATCH($B186,Kulturen!$B$2:$B$81,0)),""))=0),"",MAX(1,ROUNDDOWN($J186*100/IFERROR(INDEX(Kulturen!$K$2:$K$81,MATCH($B186,Kulturen!$B$2:$B$81,0)),""),0)))</f>
        <v/>
      </c>
      <c r="N186" s="26">
        <f>IF(OR($L186="",$M186=""),"",$L186*$M186)</f>
        <v/>
      </c>
      <c r="O186" s="15">
        <f>IF(OR($N186="",N($J186)*N($K186)=0),"",ROUND($N186/(N($J186)*N($K186)),2))</f>
        <v/>
      </c>
      <c r="P186" s="27">
        <f>IF(OR($B186="",N(IFERROR(INDEX(Kulturen!$L$2:$L$81,MATCH($B186,Kulturen!$B$2:$B$81,0)),""))=0),"",IFERROR(INDEX(Kulturen!$L$2:$L$81,MATCH($B186,Kulturen!$B$2:$B$81,0)),""))</f>
        <v/>
      </c>
      <c r="Q186" s="28">
        <f>IF(OR($N186="",$P186=""),"",ROUND($N186*$P186,1))</f>
        <v/>
      </c>
      <c r="R186" s="10">
        <f>IF($B186="","",T(IFERROR(INDEX(Kulturen!$M$2:$M$81,MATCH($B186,Kulturen!$B$2:$B$81,0)),"")))</f>
        <v/>
      </c>
      <c r="S186" s="30" t="n"/>
      <c r="T186" s="17" t="n"/>
      <c r="U186" s="16" t="n"/>
      <c r="V186" s="16" t="n"/>
    </row>
    <row r="187">
      <c r="A187" s="10">
        <f>IF($B187="","",COUNTIF($B$2:$B187,$B187))</f>
        <v/>
      </c>
      <c r="B187" s="16" t="n"/>
      <c r="C187" s="10">
        <f>IF($B187="","",T(IFERROR(INDEX(Kulturen!$D$2:$D$81,MATCH($B187,Kulturen!$B$2:$B$81,0)),"")))</f>
        <v/>
      </c>
      <c r="D187" s="10">
        <f>IF($B187="","",T(IFERROR(INDEX(Kulturen!$E$2:$E$81,MATCH($B187,Kulturen!$B$2:$B$81,0)),"")))</f>
        <v/>
      </c>
      <c r="E187" s="16" t="n"/>
      <c r="F187" s="20" t="n"/>
      <c r="G187" s="26">
        <f>IF(OR($B187="",$F187=""),"",MOD($F187+N(IFERROR(INDEX(Kulturen!$F$2:$F$81,MATCH($B187,Kulturen!$B$2:$B$81,0)),""))-1,52)+1)</f>
        <v/>
      </c>
      <c r="H187" s="26">
        <f>IF(OR($B187="",$G187=""),"",MOD($G187+N(IFERROR(INDEX(Kulturen!$G$2:$G$81,MATCH($B187,Kulturen!$B$2:$B$81,0)),""))-1,52)+1)</f>
        <v/>
      </c>
      <c r="I187" s="26">
        <f>IF(OR($B187="",$H187=""),"",MOD($H187+N(IFERROR(INDEX(Kulturen!$H$2:$H$81,MATCH($B187,Kulturen!$B$2:$B$81,0)),""))-1,52)+1)</f>
        <v/>
      </c>
      <c r="J187" s="15">
        <f>IF($E187="","",IFERROR(INDEX(Beete!$C$2:$C$121,MATCH($E187,Beete!$B$2:$B$121,0)),""))</f>
        <v/>
      </c>
      <c r="K187" s="15">
        <f>IF($E187="","",IF(IFERROR(INDEX(Beete!$D$2:$D$121,MATCH($E187,Beete!$B$2:$B$121,0)),"")="",1.2,IFERROR(INDEX(Beete!$D$2:$D$121,MATCH($E187,Beete!$B$2:$B$121,0)),"")))</f>
        <v/>
      </c>
      <c r="L187" s="26">
        <f>IF($B187="","",IF(N(IFERROR(INDEX(Kulturen!$I$2:$I$81,MATCH($B187,Kulturen!$B$2:$B$81,0)),""))&gt;0,IFERROR(INDEX(Kulturen!$I$2:$I$81,MATCH($B187,Kulturen!$B$2:$B$81,0)),""),IF(N(IFERROR(INDEX(Kulturen!$J$2:$J$81,MATCH($B187,Kulturen!$B$2:$B$81,0)),""))&gt;0,MAX(1,ROUNDDOWN($K187*100/IFERROR(INDEX(Kulturen!$J$2:$J$81,MATCH($B187,Kulturen!$B$2:$B$81,0)),""),0)),"")))</f>
        <v/>
      </c>
      <c r="M187" s="26">
        <f>IF(OR($J187="",N(IFERROR(INDEX(Kulturen!$K$2:$K$81,MATCH($B187,Kulturen!$B$2:$B$81,0)),""))=0),"",MAX(1,ROUNDDOWN($J187*100/IFERROR(INDEX(Kulturen!$K$2:$K$81,MATCH($B187,Kulturen!$B$2:$B$81,0)),""),0)))</f>
        <v/>
      </c>
      <c r="N187" s="26">
        <f>IF(OR($L187="",$M187=""),"",$L187*$M187)</f>
        <v/>
      </c>
      <c r="O187" s="15">
        <f>IF(OR($N187="",N($J187)*N($K187)=0),"",ROUND($N187/(N($J187)*N($K187)),2))</f>
        <v/>
      </c>
      <c r="P187" s="27">
        <f>IF(OR($B187="",N(IFERROR(INDEX(Kulturen!$L$2:$L$81,MATCH($B187,Kulturen!$B$2:$B$81,0)),""))=0),"",IFERROR(INDEX(Kulturen!$L$2:$L$81,MATCH($B187,Kulturen!$B$2:$B$81,0)),""))</f>
        <v/>
      </c>
      <c r="Q187" s="28">
        <f>IF(OR($N187="",$P187=""),"",ROUND($N187*$P187,1))</f>
        <v/>
      </c>
      <c r="R187" s="10">
        <f>IF($B187="","",T(IFERROR(INDEX(Kulturen!$M$2:$M$81,MATCH($B187,Kulturen!$B$2:$B$81,0)),"")))</f>
        <v/>
      </c>
      <c r="S187" s="30" t="n"/>
      <c r="T187" s="17" t="n"/>
      <c r="U187" s="16" t="n"/>
      <c r="V187" s="16" t="n"/>
    </row>
    <row r="188">
      <c r="A188" s="10">
        <f>IF($B188="","",COUNTIF($B$2:$B188,$B188))</f>
        <v/>
      </c>
      <c r="B188" s="16" t="n"/>
      <c r="C188" s="10">
        <f>IF($B188="","",T(IFERROR(INDEX(Kulturen!$D$2:$D$81,MATCH($B188,Kulturen!$B$2:$B$81,0)),"")))</f>
        <v/>
      </c>
      <c r="D188" s="10">
        <f>IF($B188="","",T(IFERROR(INDEX(Kulturen!$E$2:$E$81,MATCH($B188,Kulturen!$B$2:$B$81,0)),"")))</f>
        <v/>
      </c>
      <c r="E188" s="16" t="n"/>
      <c r="F188" s="20" t="n"/>
      <c r="G188" s="26">
        <f>IF(OR($B188="",$F188=""),"",MOD($F188+N(IFERROR(INDEX(Kulturen!$F$2:$F$81,MATCH($B188,Kulturen!$B$2:$B$81,0)),""))-1,52)+1)</f>
        <v/>
      </c>
      <c r="H188" s="26">
        <f>IF(OR($B188="",$G188=""),"",MOD($G188+N(IFERROR(INDEX(Kulturen!$G$2:$G$81,MATCH($B188,Kulturen!$B$2:$B$81,0)),""))-1,52)+1)</f>
        <v/>
      </c>
      <c r="I188" s="26">
        <f>IF(OR($B188="",$H188=""),"",MOD($H188+N(IFERROR(INDEX(Kulturen!$H$2:$H$81,MATCH($B188,Kulturen!$B$2:$B$81,0)),""))-1,52)+1)</f>
        <v/>
      </c>
      <c r="J188" s="15">
        <f>IF($E188="","",IFERROR(INDEX(Beete!$C$2:$C$121,MATCH($E188,Beete!$B$2:$B$121,0)),""))</f>
        <v/>
      </c>
      <c r="K188" s="15">
        <f>IF($E188="","",IF(IFERROR(INDEX(Beete!$D$2:$D$121,MATCH($E188,Beete!$B$2:$B$121,0)),"")="",1.2,IFERROR(INDEX(Beete!$D$2:$D$121,MATCH($E188,Beete!$B$2:$B$121,0)),"")))</f>
        <v/>
      </c>
      <c r="L188" s="26">
        <f>IF($B188="","",IF(N(IFERROR(INDEX(Kulturen!$I$2:$I$81,MATCH($B188,Kulturen!$B$2:$B$81,0)),""))&gt;0,IFERROR(INDEX(Kulturen!$I$2:$I$81,MATCH($B188,Kulturen!$B$2:$B$81,0)),""),IF(N(IFERROR(INDEX(Kulturen!$J$2:$J$81,MATCH($B188,Kulturen!$B$2:$B$81,0)),""))&gt;0,MAX(1,ROUNDDOWN($K188*100/IFERROR(INDEX(Kulturen!$J$2:$J$81,MATCH($B188,Kulturen!$B$2:$B$81,0)),""),0)),"")))</f>
        <v/>
      </c>
      <c r="M188" s="26">
        <f>IF(OR($J188="",N(IFERROR(INDEX(Kulturen!$K$2:$K$81,MATCH($B188,Kulturen!$B$2:$B$81,0)),""))=0),"",MAX(1,ROUNDDOWN($J188*100/IFERROR(INDEX(Kulturen!$K$2:$K$81,MATCH($B188,Kulturen!$B$2:$B$81,0)),""),0)))</f>
        <v/>
      </c>
      <c r="N188" s="26">
        <f>IF(OR($L188="",$M188=""),"",$L188*$M188)</f>
        <v/>
      </c>
      <c r="O188" s="15">
        <f>IF(OR($N188="",N($J188)*N($K188)=0),"",ROUND($N188/(N($J188)*N($K188)),2))</f>
        <v/>
      </c>
      <c r="P188" s="27">
        <f>IF(OR($B188="",N(IFERROR(INDEX(Kulturen!$L$2:$L$81,MATCH($B188,Kulturen!$B$2:$B$81,0)),""))=0),"",IFERROR(INDEX(Kulturen!$L$2:$L$81,MATCH($B188,Kulturen!$B$2:$B$81,0)),""))</f>
        <v/>
      </c>
      <c r="Q188" s="28">
        <f>IF(OR($N188="",$P188=""),"",ROUND($N188*$P188,1))</f>
        <v/>
      </c>
      <c r="R188" s="10">
        <f>IF($B188="","",T(IFERROR(INDEX(Kulturen!$M$2:$M$81,MATCH($B188,Kulturen!$B$2:$B$81,0)),"")))</f>
        <v/>
      </c>
      <c r="S188" s="30" t="n"/>
      <c r="T188" s="17" t="n"/>
      <c r="U188" s="16" t="n"/>
      <c r="V188" s="16" t="n"/>
    </row>
    <row r="189">
      <c r="A189" s="10">
        <f>IF($B189="","",COUNTIF($B$2:$B189,$B189))</f>
        <v/>
      </c>
      <c r="B189" s="16" t="n"/>
      <c r="C189" s="10">
        <f>IF($B189="","",T(IFERROR(INDEX(Kulturen!$D$2:$D$81,MATCH($B189,Kulturen!$B$2:$B$81,0)),"")))</f>
        <v/>
      </c>
      <c r="D189" s="10">
        <f>IF($B189="","",T(IFERROR(INDEX(Kulturen!$E$2:$E$81,MATCH($B189,Kulturen!$B$2:$B$81,0)),"")))</f>
        <v/>
      </c>
      <c r="E189" s="16" t="n"/>
      <c r="F189" s="20" t="n"/>
      <c r="G189" s="26">
        <f>IF(OR($B189="",$F189=""),"",MOD($F189+N(IFERROR(INDEX(Kulturen!$F$2:$F$81,MATCH($B189,Kulturen!$B$2:$B$81,0)),""))-1,52)+1)</f>
        <v/>
      </c>
      <c r="H189" s="26">
        <f>IF(OR($B189="",$G189=""),"",MOD($G189+N(IFERROR(INDEX(Kulturen!$G$2:$G$81,MATCH($B189,Kulturen!$B$2:$B$81,0)),""))-1,52)+1)</f>
        <v/>
      </c>
      <c r="I189" s="26">
        <f>IF(OR($B189="",$H189=""),"",MOD($H189+N(IFERROR(INDEX(Kulturen!$H$2:$H$81,MATCH($B189,Kulturen!$B$2:$B$81,0)),""))-1,52)+1)</f>
        <v/>
      </c>
      <c r="J189" s="15">
        <f>IF($E189="","",IFERROR(INDEX(Beete!$C$2:$C$121,MATCH($E189,Beete!$B$2:$B$121,0)),""))</f>
        <v/>
      </c>
      <c r="K189" s="15">
        <f>IF($E189="","",IF(IFERROR(INDEX(Beete!$D$2:$D$121,MATCH($E189,Beete!$B$2:$B$121,0)),"")="",1.2,IFERROR(INDEX(Beete!$D$2:$D$121,MATCH($E189,Beete!$B$2:$B$121,0)),"")))</f>
        <v/>
      </c>
      <c r="L189" s="26">
        <f>IF($B189="","",IF(N(IFERROR(INDEX(Kulturen!$I$2:$I$81,MATCH($B189,Kulturen!$B$2:$B$81,0)),""))&gt;0,IFERROR(INDEX(Kulturen!$I$2:$I$81,MATCH($B189,Kulturen!$B$2:$B$81,0)),""),IF(N(IFERROR(INDEX(Kulturen!$J$2:$J$81,MATCH($B189,Kulturen!$B$2:$B$81,0)),""))&gt;0,MAX(1,ROUNDDOWN($K189*100/IFERROR(INDEX(Kulturen!$J$2:$J$81,MATCH($B189,Kulturen!$B$2:$B$81,0)),""),0)),"")))</f>
        <v/>
      </c>
      <c r="M189" s="26">
        <f>IF(OR($J189="",N(IFERROR(INDEX(Kulturen!$K$2:$K$81,MATCH($B189,Kulturen!$B$2:$B$81,0)),""))=0),"",MAX(1,ROUNDDOWN($J189*100/IFERROR(INDEX(Kulturen!$K$2:$K$81,MATCH($B189,Kulturen!$B$2:$B$81,0)),""),0)))</f>
        <v/>
      </c>
      <c r="N189" s="26">
        <f>IF(OR($L189="",$M189=""),"",$L189*$M189)</f>
        <v/>
      </c>
      <c r="O189" s="15">
        <f>IF(OR($N189="",N($J189)*N($K189)=0),"",ROUND($N189/(N($J189)*N($K189)),2))</f>
        <v/>
      </c>
      <c r="P189" s="27">
        <f>IF(OR($B189="",N(IFERROR(INDEX(Kulturen!$L$2:$L$81,MATCH($B189,Kulturen!$B$2:$B$81,0)),""))=0),"",IFERROR(INDEX(Kulturen!$L$2:$L$81,MATCH($B189,Kulturen!$B$2:$B$81,0)),""))</f>
        <v/>
      </c>
      <c r="Q189" s="28">
        <f>IF(OR($N189="",$P189=""),"",ROUND($N189*$P189,1))</f>
        <v/>
      </c>
      <c r="R189" s="10">
        <f>IF($B189="","",T(IFERROR(INDEX(Kulturen!$M$2:$M$81,MATCH($B189,Kulturen!$B$2:$B$81,0)),"")))</f>
        <v/>
      </c>
      <c r="S189" s="30" t="n"/>
      <c r="T189" s="17" t="n"/>
      <c r="U189" s="16" t="n"/>
      <c r="V189" s="16" t="n"/>
    </row>
    <row r="190">
      <c r="A190" s="10">
        <f>IF($B190="","",COUNTIF($B$2:$B190,$B190))</f>
        <v/>
      </c>
      <c r="B190" s="16" t="n"/>
      <c r="C190" s="10">
        <f>IF($B190="","",T(IFERROR(INDEX(Kulturen!$D$2:$D$81,MATCH($B190,Kulturen!$B$2:$B$81,0)),"")))</f>
        <v/>
      </c>
      <c r="D190" s="10">
        <f>IF($B190="","",T(IFERROR(INDEX(Kulturen!$E$2:$E$81,MATCH($B190,Kulturen!$B$2:$B$81,0)),"")))</f>
        <v/>
      </c>
      <c r="E190" s="16" t="n"/>
      <c r="F190" s="20" t="n"/>
      <c r="G190" s="26">
        <f>IF(OR($B190="",$F190=""),"",MOD($F190+N(IFERROR(INDEX(Kulturen!$F$2:$F$81,MATCH($B190,Kulturen!$B$2:$B$81,0)),""))-1,52)+1)</f>
        <v/>
      </c>
      <c r="H190" s="26">
        <f>IF(OR($B190="",$G190=""),"",MOD($G190+N(IFERROR(INDEX(Kulturen!$G$2:$G$81,MATCH($B190,Kulturen!$B$2:$B$81,0)),""))-1,52)+1)</f>
        <v/>
      </c>
      <c r="I190" s="26">
        <f>IF(OR($B190="",$H190=""),"",MOD($H190+N(IFERROR(INDEX(Kulturen!$H$2:$H$81,MATCH($B190,Kulturen!$B$2:$B$81,0)),""))-1,52)+1)</f>
        <v/>
      </c>
      <c r="J190" s="15">
        <f>IF($E190="","",IFERROR(INDEX(Beete!$C$2:$C$121,MATCH($E190,Beete!$B$2:$B$121,0)),""))</f>
        <v/>
      </c>
      <c r="K190" s="15">
        <f>IF($E190="","",IF(IFERROR(INDEX(Beete!$D$2:$D$121,MATCH($E190,Beete!$B$2:$B$121,0)),"")="",1.2,IFERROR(INDEX(Beete!$D$2:$D$121,MATCH($E190,Beete!$B$2:$B$121,0)),"")))</f>
        <v/>
      </c>
      <c r="L190" s="26">
        <f>IF($B190="","",IF(N(IFERROR(INDEX(Kulturen!$I$2:$I$81,MATCH($B190,Kulturen!$B$2:$B$81,0)),""))&gt;0,IFERROR(INDEX(Kulturen!$I$2:$I$81,MATCH($B190,Kulturen!$B$2:$B$81,0)),""),IF(N(IFERROR(INDEX(Kulturen!$J$2:$J$81,MATCH($B190,Kulturen!$B$2:$B$81,0)),""))&gt;0,MAX(1,ROUNDDOWN($K190*100/IFERROR(INDEX(Kulturen!$J$2:$J$81,MATCH($B190,Kulturen!$B$2:$B$81,0)),""),0)),"")))</f>
        <v/>
      </c>
      <c r="M190" s="26">
        <f>IF(OR($J190="",N(IFERROR(INDEX(Kulturen!$K$2:$K$81,MATCH($B190,Kulturen!$B$2:$B$81,0)),""))=0),"",MAX(1,ROUNDDOWN($J190*100/IFERROR(INDEX(Kulturen!$K$2:$K$81,MATCH($B190,Kulturen!$B$2:$B$81,0)),""),0)))</f>
        <v/>
      </c>
      <c r="N190" s="26">
        <f>IF(OR($L190="",$M190=""),"",$L190*$M190)</f>
        <v/>
      </c>
      <c r="O190" s="15">
        <f>IF(OR($N190="",N($J190)*N($K190)=0),"",ROUND($N190/(N($J190)*N($K190)),2))</f>
        <v/>
      </c>
      <c r="P190" s="27">
        <f>IF(OR($B190="",N(IFERROR(INDEX(Kulturen!$L$2:$L$81,MATCH($B190,Kulturen!$B$2:$B$81,0)),""))=0),"",IFERROR(INDEX(Kulturen!$L$2:$L$81,MATCH($B190,Kulturen!$B$2:$B$81,0)),""))</f>
        <v/>
      </c>
      <c r="Q190" s="28">
        <f>IF(OR($N190="",$P190=""),"",ROUND($N190*$P190,1))</f>
        <v/>
      </c>
      <c r="R190" s="10">
        <f>IF($B190="","",T(IFERROR(INDEX(Kulturen!$M$2:$M$81,MATCH($B190,Kulturen!$B$2:$B$81,0)),"")))</f>
        <v/>
      </c>
      <c r="S190" s="30" t="n"/>
      <c r="T190" s="17" t="n"/>
      <c r="U190" s="16" t="n"/>
      <c r="V190" s="16" t="n"/>
    </row>
    <row r="191">
      <c r="A191" s="10">
        <f>IF($B191="","",COUNTIF($B$2:$B191,$B191))</f>
        <v/>
      </c>
      <c r="B191" s="16" t="n"/>
      <c r="C191" s="10">
        <f>IF($B191="","",T(IFERROR(INDEX(Kulturen!$D$2:$D$81,MATCH($B191,Kulturen!$B$2:$B$81,0)),"")))</f>
        <v/>
      </c>
      <c r="D191" s="10">
        <f>IF($B191="","",T(IFERROR(INDEX(Kulturen!$E$2:$E$81,MATCH($B191,Kulturen!$B$2:$B$81,0)),"")))</f>
        <v/>
      </c>
      <c r="E191" s="16" t="n"/>
      <c r="F191" s="20" t="n"/>
      <c r="G191" s="26">
        <f>IF(OR($B191="",$F191=""),"",MOD($F191+N(IFERROR(INDEX(Kulturen!$F$2:$F$81,MATCH($B191,Kulturen!$B$2:$B$81,0)),""))-1,52)+1)</f>
        <v/>
      </c>
      <c r="H191" s="26">
        <f>IF(OR($B191="",$G191=""),"",MOD($G191+N(IFERROR(INDEX(Kulturen!$G$2:$G$81,MATCH($B191,Kulturen!$B$2:$B$81,0)),""))-1,52)+1)</f>
        <v/>
      </c>
      <c r="I191" s="26">
        <f>IF(OR($B191="",$H191=""),"",MOD($H191+N(IFERROR(INDEX(Kulturen!$H$2:$H$81,MATCH($B191,Kulturen!$B$2:$B$81,0)),""))-1,52)+1)</f>
        <v/>
      </c>
      <c r="J191" s="15">
        <f>IF($E191="","",IFERROR(INDEX(Beete!$C$2:$C$121,MATCH($E191,Beete!$B$2:$B$121,0)),""))</f>
        <v/>
      </c>
      <c r="K191" s="15">
        <f>IF($E191="","",IF(IFERROR(INDEX(Beete!$D$2:$D$121,MATCH($E191,Beete!$B$2:$B$121,0)),"")="",1.2,IFERROR(INDEX(Beete!$D$2:$D$121,MATCH($E191,Beete!$B$2:$B$121,0)),"")))</f>
        <v/>
      </c>
      <c r="L191" s="26">
        <f>IF($B191="","",IF(N(IFERROR(INDEX(Kulturen!$I$2:$I$81,MATCH($B191,Kulturen!$B$2:$B$81,0)),""))&gt;0,IFERROR(INDEX(Kulturen!$I$2:$I$81,MATCH($B191,Kulturen!$B$2:$B$81,0)),""),IF(N(IFERROR(INDEX(Kulturen!$J$2:$J$81,MATCH($B191,Kulturen!$B$2:$B$81,0)),""))&gt;0,MAX(1,ROUNDDOWN($K191*100/IFERROR(INDEX(Kulturen!$J$2:$J$81,MATCH($B191,Kulturen!$B$2:$B$81,0)),""),0)),"")))</f>
        <v/>
      </c>
      <c r="M191" s="26">
        <f>IF(OR($J191="",N(IFERROR(INDEX(Kulturen!$K$2:$K$81,MATCH($B191,Kulturen!$B$2:$B$81,0)),""))=0),"",MAX(1,ROUNDDOWN($J191*100/IFERROR(INDEX(Kulturen!$K$2:$K$81,MATCH($B191,Kulturen!$B$2:$B$81,0)),""),0)))</f>
        <v/>
      </c>
      <c r="N191" s="26">
        <f>IF(OR($L191="",$M191=""),"",$L191*$M191)</f>
        <v/>
      </c>
      <c r="O191" s="15">
        <f>IF(OR($N191="",N($J191)*N($K191)=0),"",ROUND($N191/(N($J191)*N($K191)),2))</f>
        <v/>
      </c>
      <c r="P191" s="27">
        <f>IF(OR($B191="",N(IFERROR(INDEX(Kulturen!$L$2:$L$81,MATCH($B191,Kulturen!$B$2:$B$81,0)),""))=0),"",IFERROR(INDEX(Kulturen!$L$2:$L$81,MATCH($B191,Kulturen!$B$2:$B$81,0)),""))</f>
        <v/>
      </c>
      <c r="Q191" s="28">
        <f>IF(OR($N191="",$P191=""),"",ROUND($N191*$P191,1))</f>
        <v/>
      </c>
      <c r="R191" s="10">
        <f>IF($B191="","",T(IFERROR(INDEX(Kulturen!$M$2:$M$81,MATCH($B191,Kulturen!$B$2:$B$81,0)),"")))</f>
        <v/>
      </c>
      <c r="S191" s="30" t="n"/>
      <c r="T191" s="17" t="n"/>
      <c r="U191" s="16" t="n"/>
      <c r="V191" s="16" t="n"/>
    </row>
    <row r="192">
      <c r="A192" s="10">
        <f>IF($B192="","",COUNTIF($B$2:$B192,$B192))</f>
        <v/>
      </c>
      <c r="B192" s="16" t="n"/>
      <c r="C192" s="10">
        <f>IF($B192="","",T(IFERROR(INDEX(Kulturen!$D$2:$D$81,MATCH($B192,Kulturen!$B$2:$B$81,0)),"")))</f>
        <v/>
      </c>
      <c r="D192" s="10">
        <f>IF($B192="","",T(IFERROR(INDEX(Kulturen!$E$2:$E$81,MATCH($B192,Kulturen!$B$2:$B$81,0)),"")))</f>
        <v/>
      </c>
      <c r="E192" s="16" t="n"/>
      <c r="F192" s="20" t="n"/>
      <c r="G192" s="26">
        <f>IF(OR($B192="",$F192=""),"",MOD($F192+N(IFERROR(INDEX(Kulturen!$F$2:$F$81,MATCH($B192,Kulturen!$B$2:$B$81,0)),""))-1,52)+1)</f>
        <v/>
      </c>
      <c r="H192" s="26">
        <f>IF(OR($B192="",$G192=""),"",MOD($G192+N(IFERROR(INDEX(Kulturen!$G$2:$G$81,MATCH($B192,Kulturen!$B$2:$B$81,0)),""))-1,52)+1)</f>
        <v/>
      </c>
      <c r="I192" s="26">
        <f>IF(OR($B192="",$H192=""),"",MOD($H192+N(IFERROR(INDEX(Kulturen!$H$2:$H$81,MATCH($B192,Kulturen!$B$2:$B$81,0)),""))-1,52)+1)</f>
        <v/>
      </c>
      <c r="J192" s="15">
        <f>IF($E192="","",IFERROR(INDEX(Beete!$C$2:$C$121,MATCH($E192,Beete!$B$2:$B$121,0)),""))</f>
        <v/>
      </c>
      <c r="K192" s="15">
        <f>IF($E192="","",IF(IFERROR(INDEX(Beete!$D$2:$D$121,MATCH($E192,Beete!$B$2:$B$121,0)),"")="",1.2,IFERROR(INDEX(Beete!$D$2:$D$121,MATCH($E192,Beete!$B$2:$B$121,0)),"")))</f>
        <v/>
      </c>
      <c r="L192" s="26">
        <f>IF($B192="","",IF(N(IFERROR(INDEX(Kulturen!$I$2:$I$81,MATCH($B192,Kulturen!$B$2:$B$81,0)),""))&gt;0,IFERROR(INDEX(Kulturen!$I$2:$I$81,MATCH($B192,Kulturen!$B$2:$B$81,0)),""),IF(N(IFERROR(INDEX(Kulturen!$J$2:$J$81,MATCH($B192,Kulturen!$B$2:$B$81,0)),""))&gt;0,MAX(1,ROUNDDOWN($K192*100/IFERROR(INDEX(Kulturen!$J$2:$J$81,MATCH($B192,Kulturen!$B$2:$B$81,0)),""),0)),"")))</f>
        <v/>
      </c>
      <c r="M192" s="26">
        <f>IF(OR($J192="",N(IFERROR(INDEX(Kulturen!$K$2:$K$81,MATCH($B192,Kulturen!$B$2:$B$81,0)),""))=0),"",MAX(1,ROUNDDOWN($J192*100/IFERROR(INDEX(Kulturen!$K$2:$K$81,MATCH($B192,Kulturen!$B$2:$B$81,0)),""),0)))</f>
        <v/>
      </c>
      <c r="N192" s="26">
        <f>IF(OR($L192="",$M192=""),"",$L192*$M192)</f>
        <v/>
      </c>
      <c r="O192" s="15">
        <f>IF(OR($N192="",N($J192)*N($K192)=0),"",ROUND($N192/(N($J192)*N($K192)),2))</f>
        <v/>
      </c>
      <c r="P192" s="27">
        <f>IF(OR($B192="",N(IFERROR(INDEX(Kulturen!$L$2:$L$81,MATCH($B192,Kulturen!$B$2:$B$81,0)),""))=0),"",IFERROR(INDEX(Kulturen!$L$2:$L$81,MATCH($B192,Kulturen!$B$2:$B$81,0)),""))</f>
        <v/>
      </c>
      <c r="Q192" s="28">
        <f>IF(OR($N192="",$P192=""),"",ROUND($N192*$P192,1))</f>
        <v/>
      </c>
      <c r="R192" s="10">
        <f>IF($B192="","",T(IFERROR(INDEX(Kulturen!$M$2:$M$81,MATCH($B192,Kulturen!$B$2:$B$81,0)),"")))</f>
        <v/>
      </c>
      <c r="S192" s="30" t="n"/>
      <c r="T192" s="17" t="n"/>
      <c r="U192" s="16" t="n"/>
      <c r="V192" s="16" t="n"/>
    </row>
    <row r="193">
      <c r="A193" s="10">
        <f>IF($B193="","",COUNTIF($B$2:$B193,$B193))</f>
        <v/>
      </c>
      <c r="B193" s="16" t="n"/>
      <c r="C193" s="10">
        <f>IF($B193="","",T(IFERROR(INDEX(Kulturen!$D$2:$D$81,MATCH($B193,Kulturen!$B$2:$B$81,0)),"")))</f>
        <v/>
      </c>
      <c r="D193" s="10">
        <f>IF($B193="","",T(IFERROR(INDEX(Kulturen!$E$2:$E$81,MATCH($B193,Kulturen!$B$2:$B$81,0)),"")))</f>
        <v/>
      </c>
      <c r="E193" s="16" t="n"/>
      <c r="F193" s="20" t="n"/>
      <c r="G193" s="26">
        <f>IF(OR($B193="",$F193=""),"",MOD($F193+N(IFERROR(INDEX(Kulturen!$F$2:$F$81,MATCH($B193,Kulturen!$B$2:$B$81,0)),""))-1,52)+1)</f>
        <v/>
      </c>
      <c r="H193" s="26">
        <f>IF(OR($B193="",$G193=""),"",MOD($G193+N(IFERROR(INDEX(Kulturen!$G$2:$G$81,MATCH($B193,Kulturen!$B$2:$B$81,0)),""))-1,52)+1)</f>
        <v/>
      </c>
      <c r="I193" s="26">
        <f>IF(OR($B193="",$H193=""),"",MOD($H193+N(IFERROR(INDEX(Kulturen!$H$2:$H$81,MATCH($B193,Kulturen!$B$2:$B$81,0)),""))-1,52)+1)</f>
        <v/>
      </c>
      <c r="J193" s="15">
        <f>IF($E193="","",IFERROR(INDEX(Beete!$C$2:$C$121,MATCH($E193,Beete!$B$2:$B$121,0)),""))</f>
        <v/>
      </c>
      <c r="K193" s="15">
        <f>IF($E193="","",IF(IFERROR(INDEX(Beete!$D$2:$D$121,MATCH($E193,Beete!$B$2:$B$121,0)),"")="",1.2,IFERROR(INDEX(Beete!$D$2:$D$121,MATCH($E193,Beete!$B$2:$B$121,0)),"")))</f>
        <v/>
      </c>
      <c r="L193" s="26">
        <f>IF($B193="","",IF(N(IFERROR(INDEX(Kulturen!$I$2:$I$81,MATCH($B193,Kulturen!$B$2:$B$81,0)),""))&gt;0,IFERROR(INDEX(Kulturen!$I$2:$I$81,MATCH($B193,Kulturen!$B$2:$B$81,0)),""),IF(N(IFERROR(INDEX(Kulturen!$J$2:$J$81,MATCH($B193,Kulturen!$B$2:$B$81,0)),""))&gt;0,MAX(1,ROUNDDOWN($K193*100/IFERROR(INDEX(Kulturen!$J$2:$J$81,MATCH($B193,Kulturen!$B$2:$B$81,0)),""),0)),"")))</f>
        <v/>
      </c>
      <c r="M193" s="26">
        <f>IF(OR($J193="",N(IFERROR(INDEX(Kulturen!$K$2:$K$81,MATCH($B193,Kulturen!$B$2:$B$81,0)),""))=0),"",MAX(1,ROUNDDOWN($J193*100/IFERROR(INDEX(Kulturen!$K$2:$K$81,MATCH($B193,Kulturen!$B$2:$B$81,0)),""),0)))</f>
        <v/>
      </c>
      <c r="N193" s="26">
        <f>IF(OR($L193="",$M193=""),"",$L193*$M193)</f>
        <v/>
      </c>
      <c r="O193" s="15">
        <f>IF(OR($N193="",N($J193)*N($K193)=0),"",ROUND($N193/(N($J193)*N($K193)),2))</f>
        <v/>
      </c>
      <c r="P193" s="27">
        <f>IF(OR($B193="",N(IFERROR(INDEX(Kulturen!$L$2:$L$81,MATCH($B193,Kulturen!$B$2:$B$81,0)),""))=0),"",IFERROR(INDEX(Kulturen!$L$2:$L$81,MATCH($B193,Kulturen!$B$2:$B$81,0)),""))</f>
        <v/>
      </c>
      <c r="Q193" s="28">
        <f>IF(OR($N193="",$P193=""),"",ROUND($N193*$P193,1))</f>
        <v/>
      </c>
      <c r="R193" s="10">
        <f>IF($B193="","",T(IFERROR(INDEX(Kulturen!$M$2:$M$81,MATCH($B193,Kulturen!$B$2:$B$81,0)),"")))</f>
        <v/>
      </c>
      <c r="S193" s="30" t="n"/>
      <c r="T193" s="17" t="n"/>
      <c r="U193" s="16" t="n"/>
      <c r="V193" s="16" t="n"/>
    </row>
    <row r="194">
      <c r="A194" s="10">
        <f>IF($B194="","",COUNTIF($B$2:$B194,$B194))</f>
        <v/>
      </c>
      <c r="B194" s="16" t="n"/>
      <c r="C194" s="10">
        <f>IF($B194="","",T(IFERROR(INDEX(Kulturen!$D$2:$D$81,MATCH($B194,Kulturen!$B$2:$B$81,0)),"")))</f>
        <v/>
      </c>
      <c r="D194" s="10">
        <f>IF($B194="","",T(IFERROR(INDEX(Kulturen!$E$2:$E$81,MATCH($B194,Kulturen!$B$2:$B$81,0)),"")))</f>
        <v/>
      </c>
      <c r="E194" s="16" t="n"/>
      <c r="F194" s="20" t="n"/>
      <c r="G194" s="26">
        <f>IF(OR($B194="",$F194=""),"",MOD($F194+N(IFERROR(INDEX(Kulturen!$F$2:$F$81,MATCH($B194,Kulturen!$B$2:$B$81,0)),""))-1,52)+1)</f>
        <v/>
      </c>
      <c r="H194" s="26">
        <f>IF(OR($B194="",$G194=""),"",MOD($G194+N(IFERROR(INDEX(Kulturen!$G$2:$G$81,MATCH($B194,Kulturen!$B$2:$B$81,0)),""))-1,52)+1)</f>
        <v/>
      </c>
      <c r="I194" s="26">
        <f>IF(OR($B194="",$H194=""),"",MOD($H194+N(IFERROR(INDEX(Kulturen!$H$2:$H$81,MATCH($B194,Kulturen!$B$2:$B$81,0)),""))-1,52)+1)</f>
        <v/>
      </c>
      <c r="J194" s="15">
        <f>IF($E194="","",IFERROR(INDEX(Beete!$C$2:$C$121,MATCH($E194,Beete!$B$2:$B$121,0)),""))</f>
        <v/>
      </c>
      <c r="K194" s="15">
        <f>IF($E194="","",IF(IFERROR(INDEX(Beete!$D$2:$D$121,MATCH($E194,Beete!$B$2:$B$121,0)),"")="",1.2,IFERROR(INDEX(Beete!$D$2:$D$121,MATCH($E194,Beete!$B$2:$B$121,0)),"")))</f>
        <v/>
      </c>
      <c r="L194" s="26">
        <f>IF($B194="","",IF(N(IFERROR(INDEX(Kulturen!$I$2:$I$81,MATCH($B194,Kulturen!$B$2:$B$81,0)),""))&gt;0,IFERROR(INDEX(Kulturen!$I$2:$I$81,MATCH($B194,Kulturen!$B$2:$B$81,0)),""),IF(N(IFERROR(INDEX(Kulturen!$J$2:$J$81,MATCH($B194,Kulturen!$B$2:$B$81,0)),""))&gt;0,MAX(1,ROUNDDOWN($K194*100/IFERROR(INDEX(Kulturen!$J$2:$J$81,MATCH($B194,Kulturen!$B$2:$B$81,0)),""),0)),"")))</f>
        <v/>
      </c>
      <c r="M194" s="26">
        <f>IF(OR($J194="",N(IFERROR(INDEX(Kulturen!$K$2:$K$81,MATCH($B194,Kulturen!$B$2:$B$81,0)),""))=0),"",MAX(1,ROUNDDOWN($J194*100/IFERROR(INDEX(Kulturen!$K$2:$K$81,MATCH($B194,Kulturen!$B$2:$B$81,0)),""),0)))</f>
        <v/>
      </c>
      <c r="N194" s="26">
        <f>IF(OR($L194="",$M194=""),"",$L194*$M194)</f>
        <v/>
      </c>
      <c r="O194" s="15">
        <f>IF(OR($N194="",N($J194)*N($K194)=0),"",ROUND($N194/(N($J194)*N($K194)),2))</f>
        <v/>
      </c>
      <c r="P194" s="27">
        <f>IF(OR($B194="",N(IFERROR(INDEX(Kulturen!$L$2:$L$81,MATCH($B194,Kulturen!$B$2:$B$81,0)),""))=0),"",IFERROR(INDEX(Kulturen!$L$2:$L$81,MATCH($B194,Kulturen!$B$2:$B$81,0)),""))</f>
        <v/>
      </c>
      <c r="Q194" s="28">
        <f>IF(OR($N194="",$P194=""),"",ROUND($N194*$P194,1))</f>
        <v/>
      </c>
      <c r="R194" s="10">
        <f>IF($B194="","",T(IFERROR(INDEX(Kulturen!$M$2:$M$81,MATCH($B194,Kulturen!$B$2:$B$81,0)),"")))</f>
        <v/>
      </c>
      <c r="S194" s="30" t="n"/>
      <c r="T194" s="17" t="n"/>
      <c r="U194" s="16" t="n"/>
      <c r="V194" s="16" t="n"/>
    </row>
    <row r="195">
      <c r="A195" s="10">
        <f>IF($B195="","",COUNTIF($B$2:$B195,$B195))</f>
        <v/>
      </c>
      <c r="B195" s="16" t="n"/>
      <c r="C195" s="10">
        <f>IF($B195="","",T(IFERROR(INDEX(Kulturen!$D$2:$D$81,MATCH($B195,Kulturen!$B$2:$B$81,0)),"")))</f>
        <v/>
      </c>
      <c r="D195" s="10">
        <f>IF($B195="","",T(IFERROR(INDEX(Kulturen!$E$2:$E$81,MATCH($B195,Kulturen!$B$2:$B$81,0)),"")))</f>
        <v/>
      </c>
      <c r="E195" s="16" t="n"/>
      <c r="F195" s="20" t="n"/>
      <c r="G195" s="26">
        <f>IF(OR($B195="",$F195=""),"",MOD($F195+N(IFERROR(INDEX(Kulturen!$F$2:$F$81,MATCH($B195,Kulturen!$B$2:$B$81,0)),""))-1,52)+1)</f>
        <v/>
      </c>
      <c r="H195" s="26">
        <f>IF(OR($B195="",$G195=""),"",MOD($G195+N(IFERROR(INDEX(Kulturen!$G$2:$G$81,MATCH($B195,Kulturen!$B$2:$B$81,0)),""))-1,52)+1)</f>
        <v/>
      </c>
      <c r="I195" s="26">
        <f>IF(OR($B195="",$H195=""),"",MOD($H195+N(IFERROR(INDEX(Kulturen!$H$2:$H$81,MATCH($B195,Kulturen!$B$2:$B$81,0)),""))-1,52)+1)</f>
        <v/>
      </c>
      <c r="J195" s="15">
        <f>IF($E195="","",IFERROR(INDEX(Beete!$C$2:$C$121,MATCH($E195,Beete!$B$2:$B$121,0)),""))</f>
        <v/>
      </c>
      <c r="K195" s="15">
        <f>IF($E195="","",IF(IFERROR(INDEX(Beete!$D$2:$D$121,MATCH($E195,Beete!$B$2:$B$121,0)),"")="",1.2,IFERROR(INDEX(Beete!$D$2:$D$121,MATCH($E195,Beete!$B$2:$B$121,0)),"")))</f>
        <v/>
      </c>
      <c r="L195" s="26">
        <f>IF($B195="","",IF(N(IFERROR(INDEX(Kulturen!$I$2:$I$81,MATCH($B195,Kulturen!$B$2:$B$81,0)),""))&gt;0,IFERROR(INDEX(Kulturen!$I$2:$I$81,MATCH($B195,Kulturen!$B$2:$B$81,0)),""),IF(N(IFERROR(INDEX(Kulturen!$J$2:$J$81,MATCH($B195,Kulturen!$B$2:$B$81,0)),""))&gt;0,MAX(1,ROUNDDOWN($K195*100/IFERROR(INDEX(Kulturen!$J$2:$J$81,MATCH($B195,Kulturen!$B$2:$B$81,0)),""),0)),"")))</f>
        <v/>
      </c>
      <c r="M195" s="26">
        <f>IF(OR($J195="",N(IFERROR(INDEX(Kulturen!$K$2:$K$81,MATCH($B195,Kulturen!$B$2:$B$81,0)),""))=0),"",MAX(1,ROUNDDOWN($J195*100/IFERROR(INDEX(Kulturen!$K$2:$K$81,MATCH($B195,Kulturen!$B$2:$B$81,0)),""),0)))</f>
        <v/>
      </c>
      <c r="N195" s="26">
        <f>IF(OR($L195="",$M195=""),"",$L195*$M195)</f>
        <v/>
      </c>
      <c r="O195" s="15">
        <f>IF(OR($N195="",N($J195)*N($K195)=0),"",ROUND($N195/(N($J195)*N($K195)),2))</f>
        <v/>
      </c>
      <c r="P195" s="27">
        <f>IF(OR($B195="",N(IFERROR(INDEX(Kulturen!$L$2:$L$81,MATCH($B195,Kulturen!$B$2:$B$81,0)),""))=0),"",IFERROR(INDEX(Kulturen!$L$2:$L$81,MATCH($B195,Kulturen!$B$2:$B$81,0)),""))</f>
        <v/>
      </c>
      <c r="Q195" s="28">
        <f>IF(OR($N195="",$P195=""),"",ROUND($N195*$P195,1))</f>
        <v/>
      </c>
      <c r="R195" s="10">
        <f>IF($B195="","",T(IFERROR(INDEX(Kulturen!$M$2:$M$81,MATCH($B195,Kulturen!$B$2:$B$81,0)),"")))</f>
        <v/>
      </c>
      <c r="S195" s="30" t="n"/>
      <c r="T195" s="17" t="n"/>
      <c r="U195" s="16" t="n"/>
      <c r="V195" s="16" t="n"/>
    </row>
    <row r="196">
      <c r="A196" s="10">
        <f>IF($B196="","",COUNTIF($B$2:$B196,$B196))</f>
        <v/>
      </c>
      <c r="B196" s="16" t="n"/>
      <c r="C196" s="10">
        <f>IF($B196="","",T(IFERROR(INDEX(Kulturen!$D$2:$D$81,MATCH($B196,Kulturen!$B$2:$B$81,0)),"")))</f>
        <v/>
      </c>
      <c r="D196" s="10">
        <f>IF($B196="","",T(IFERROR(INDEX(Kulturen!$E$2:$E$81,MATCH($B196,Kulturen!$B$2:$B$81,0)),"")))</f>
        <v/>
      </c>
      <c r="E196" s="16" t="n"/>
      <c r="F196" s="20" t="n"/>
      <c r="G196" s="26">
        <f>IF(OR($B196="",$F196=""),"",MOD($F196+N(IFERROR(INDEX(Kulturen!$F$2:$F$81,MATCH($B196,Kulturen!$B$2:$B$81,0)),""))-1,52)+1)</f>
        <v/>
      </c>
      <c r="H196" s="26">
        <f>IF(OR($B196="",$G196=""),"",MOD($G196+N(IFERROR(INDEX(Kulturen!$G$2:$G$81,MATCH($B196,Kulturen!$B$2:$B$81,0)),""))-1,52)+1)</f>
        <v/>
      </c>
      <c r="I196" s="26">
        <f>IF(OR($B196="",$H196=""),"",MOD($H196+N(IFERROR(INDEX(Kulturen!$H$2:$H$81,MATCH($B196,Kulturen!$B$2:$B$81,0)),""))-1,52)+1)</f>
        <v/>
      </c>
      <c r="J196" s="15">
        <f>IF($E196="","",IFERROR(INDEX(Beete!$C$2:$C$121,MATCH($E196,Beete!$B$2:$B$121,0)),""))</f>
        <v/>
      </c>
      <c r="K196" s="15">
        <f>IF($E196="","",IF(IFERROR(INDEX(Beete!$D$2:$D$121,MATCH($E196,Beete!$B$2:$B$121,0)),"")="",1.2,IFERROR(INDEX(Beete!$D$2:$D$121,MATCH($E196,Beete!$B$2:$B$121,0)),"")))</f>
        <v/>
      </c>
      <c r="L196" s="26">
        <f>IF($B196="","",IF(N(IFERROR(INDEX(Kulturen!$I$2:$I$81,MATCH($B196,Kulturen!$B$2:$B$81,0)),""))&gt;0,IFERROR(INDEX(Kulturen!$I$2:$I$81,MATCH($B196,Kulturen!$B$2:$B$81,0)),""),IF(N(IFERROR(INDEX(Kulturen!$J$2:$J$81,MATCH($B196,Kulturen!$B$2:$B$81,0)),""))&gt;0,MAX(1,ROUNDDOWN($K196*100/IFERROR(INDEX(Kulturen!$J$2:$J$81,MATCH($B196,Kulturen!$B$2:$B$81,0)),""),0)),"")))</f>
        <v/>
      </c>
      <c r="M196" s="26">
        <f>IF(OR($J196="",N(IFERROR(INDEX(Kulturen!$K$2:$K$81,MATCH($B196,Kulturen!$B$2:$B$81,0)),""))=0),"",MAX(1,ROUNDDOWN($J196*100/IFERROR(INDEX(Kulturen!$K$2:$K$81,MATCH($B196,Kulturen!$B$2:$B$81,0)),""),0)))</f>
        <v/>
      </c>
      <c r="N196" s="26">
        <f>IF(OR($L196="",$M196=""),"",$L196*$M196)</f>
        <v/>
      </c>
      <c r="O196" s="15">
        <f>IF(OR($N196="",N($J196)*N($K196)=0),"",ROUND($N196/(N($J196)*N($K196)),2))</f>
        <v/>
      </c>
      <c r="P196" s="27">
        <f>IF(OR($B196="",N(IFERROR(INDEX(Kulturen!$L$2:$L$81,MATCH($B196,Kulturen!$B$2:$B$81,0)),""))=0),"",IFERROR(INDEX(Kulturen!$L$2:$L$81,MATCH($B196,Kulturen!$B$2:$B$81,0)),""))</f>
        <v/>
      </c>
      <c r="Q196" s="28">
        <f>IF(OR($N196="",$P196=""),"",ROUND($N196*$P196,1))</f>
        <v/>
      </c>
      <c r="R196" s="10">
        <f>IF($B196="","",T(IFERROR(INDEX(Kulturen!$M$2:$M$81,MATCH($B196,Kulturen!$B$2:$B$81,0)),"")))</f>
        <v/>
      </c>
      <c r="S196" s="30" t="n"/>
      <c r="T196" s="17" t="n"/>
      <c r="U196" s="16" t="n"/>
      <c r="V196" s="16" t="n"/>
    </row>
    <row r="197">
      <c r="A197" s="10">
        <f>IF($B197="","",COUNTIF($B$2:$B197,$B197))</f>
        <v/>
      </c>
      <c r="B197" s="16" t="n"/>
      <c r="C197" s="10">
        <f>IF($B197="","",T(IFERROR(INDEX(Kulturen!$D$2:$D$81,MATCH($B197,Kulturen!$B$2:$B$81,0)),"")))</f>
        <v/>
      </c>
      <c r="D197" s="10">
        <f>IF($B197="","",T(IFERROR(INDEX(Kulturen!$E$2:$E$81,MATCH($B197,Kulturen!$B$2:$B$81,0)),"")))</f>
        <v/>
      </c>
      <c r="E197" s="16" t="n"/>
      <c r="F197" s="20" t="n"/>
      <c r="G197" s="26">
        <f>IF(OR($B197="",$F197=""),"",MOD($F197+N(IFERROR(INDEX(Kulturen!$F$2:$F$81,MATCH($B197,Kulturen!$B$2:$B$81,0)),""))-1,52)+1)</f>
        <v/>
      </c>
      <c r="H197" s="26">
        <f>IF(OR($B197="",$G197=""),"",MOD($G197+N(IFERROR(INDEX(Kulturen!$G$2:$G$81,MATCH($B197,Kulturen!$B$2:$B$81,0)),""))-1,52)+1)</f>
        <v/>
      </c>
      <c r="I197" s="26">
        <f>IF(OR($B197="",$H197=""),"",MOD($H197+N(IFERROR(INDEX(Kulturen!$H$2:$H$81,MATCH($B197,Kulturen!$B$2:$B$81,0)),""))-1,52)+1)</f>
        <v/>
      </c>
      <c r="J197" s="15">
        <f>IF($E197="","",IFERROR(INDEX(Beete!$C$2:$C$121,MATCH($E197,Beete!$B$2:$B$121,0)),""))</f>
        <v/>
      </c>
      <c r="K197" s="15">
        <f>IF($E197="","",IF(IFERROR(INDEX(Beete!$D$2:$D$121,MATCH($E197,Beete!$B$2:$B$121,0)),"")="",1.2,IFERROR(INDEX(Beete!$D$2:$D$121,MATCH($E197,Beete!$B$2:$B$121,0)),"")))</f>
        <v/>
      </c>
      <c r="L197" s="26">
        <f>IF($B197="","",IF(N(IFERROR(INDEX(Kulturen!$I$2:$I$81,MATCH($B197,Kulturen!$B$2:$B$81,0)),""))&gt;0,IFERROR(INDEX(Kulturen!$I$2:$I$81,MATCH($B197,Kulturen!$B$2:$B$81,0)),""),IF(N(IFERROR(INDEX(Kulturen!$J$2:$J$81,MATCH($B197,Kulturen!$B$2:$B$81,0)),""))&gt;0,MAX(1,ROUNDDOWN($K197*100/IFERROR(INDEX(Kulturen!$J$2:$J$81,MATCH($B197,Kulturen!$B$2:$B$81,0)),""),0)),"")))</f>
        <v/>
      </c>
      <c r="M197" s="26">
        <f>IF(OR($J197="",N(IFERROR(INDEX(Kulturen!$K$2:$K$81,MATCH($B197,Kulturen!$B$2:$B$81,0)),""))=0),"",MAX(1,ROUNDDOWN($J197*100/IFERROR(INDEX(Kulturen!$K$2:$K$81,MATCH($B197,Kulturen!$B$2:$B$81,0)),""),0)))</f>
        <v/>
      </c>
      <c r="N197" s="26">
        <f>IF(OR($L197="",$M197=""),"",$L197*$M197)</f>
        <v/>
      </c>
      <c r="O197" s="15">
        <f>IF(OR($N197="",N($J197)*N($K197)=0),"",ROUND($N197/(N($J197)*N($K197)),2))</f>
        <v/>
      </c>
      <c r="P197" s="27">
        <f>IF(OR($B197="",N(IFERROR(INDEX(Kulturen!$L$2:$L$81,MATCH($B197,Kulturen!$B$2:$B$81,0)),""))=0),"",IFERROR(INDEX(Kulturen!$L$2:$L$81,MATCH($B197,Kulturen!$B$2:$B$81,0)),""))</f>
        <v/>
      </c>
      <c r="Q197" s="28">
        <f>IF(OR($N197="",$P197=""),"",ROUND($N197*$P197,1))</f>
        <v/>
      </c>
      <c r="R197" s="10">
        <f>IF($B197="","",T(IFERROR(INDEX(Kulturen!$M$2:$M$81,MATCH($B197,Kulturen!$B$2:$B$81,0)),"")))</f>
        <v/>
      </c>
      <c r="S197" s="30" t="n"/>
      <c r="T197" s="17" t="n"/>
      <c r="U197" s="16" t="n"/>
      <c r="V197" s="16" t="n"/>
    </row>
    <row r="198">
      <c r="A198" s="10">
        <f>IF($B198="","",COUNTIF($B$2:$B198,$B198))</f>
        <v/>
      </c>
      <c r="B198" s="16" t="n"/>
      <c r="C198" s="10">
        <f>IF($B198="","",T(IFERROR(INDEX(Kulturen!$D$2:$D$81,MATCH($B198,Kulturen!$B$2:$B$81,0)),"")))</f>
        <v/>
      </c>
      <c r="D198" s="10">
        <f>IF($B198="","",T(IFERROR(INDEX(Kulturen!$E$2:$E$81,MATCH($B198,Kulturen!$B$2:$B$81,0)),"")))</f>
        <v/>
      </c>
      <c r="E198" s="16" t="n"/>
      <c r="F198" s="20" t="n"/>
      <c r="G198" s="26">
        <f>IF(OR($B198="",$F198=""),"",MOD($F198+N(IFERROR(INDEX(Kulturen!$F$2:$F$81,MATCH($B198,Kulturen!$B$2:$B$81,0)),""))-1,52)+1)</f>
        <v/>
      </c>
      <c r="H198" s="26">
        <f>IF(OR($B198="",$G198=""),"",MOD($G198+N(IFERROR(INDEX(Kulturen!$G$2:$G$81,MATCH($B198,Kulturen!$B$2:$B$81,0)),""))-1,52)+1)</f>
        <v/>
      </c>
      <c r="I198" s="26">
        <f>IF(OR($B198="",$H198=""),"",MOD($H198+N(IFERROR(INDEX(Kulturen!$H$2:$H$81,MATCH($B198,Kulturen!$B$2:$B$81,0)),""))-1,52)+1)</f>
        <v/>
      </c>
      <c r="J198" s="15">
        <f>IF($E198="","",IFERROR(INDEX(Beete!$C$2:$C$121,MATCH($E198,Beete!$B$2:$B$121,0)),""))</f>
        <v/>
      </c>
      <c r="K198" s="15">
        <f>IF($E198="","",IF(IFERROR(INDEX(Beete!$D$2:$D$121,MATCH($E198,Beete!$B$2:$B$121,0)),"")="",1.2,IFERROR(INDEX(Beete!$D$2:$D$121,MATCH($E198,Beete!$B$2:$B$121,0)),"")))</f>
        <v/>
      </c>
      <c r="L198" s="26">
        <f>IF($B198="","",IF(N(IFERROR(INDEX(Kulturen!$I$2:$I$81,MATCH($B198,Kulturen!$B$2:$B$81,0)),""))&gt;0,IFERROR(INDEX(Kulturen!$I$2:$I$81,MATCH($B198,Kulturen!$B$2:$B$81,0)),""),IF(N(IFERROR(INDEX(Kulturen!$J$2:$J$81,MATCH($B198,Kulturen!$B$2:$B$81,0)),""))&gt;0,MAX(1,ROUNDDOWN($K198*100/IFERROR(INDEX(Kulturen!$J$2:$J$81,MATCH($B198,Kulturen!$B$2:$B$81,0)),""),0)),"")))</f>
        <v/>
      </c>
      <c r="M198" s="26">
        <f>IF(OR($J198="",N(IFERROR(INDEX(Kulturen!$K$2:$K$81,MATCH($B198,Kulturen!$B$2:$B$81,0)),""))=0),"",MAX(1,ROUNDDOWN($J198*100/IFERROR(INDEX(Kulturen!$K$2:$K$81,MATCH($B198,Kulturen!$B$2:$B$81,0)),""),0)))</f>
        <v/>
      </c>
      <c r="N198" s="26">
        <f>IF(OR($L198="",$M198=""),"",$L198*$M198)</f>
        <v/>
      </c>
      <c r="O198" s="15">
        <f>IF(OR($N198="",N($J198)*N($K198)=0),"",ROUND($N198/(N($J198)*N($K198)),2))</f>
        <v/>
      </c>
      <c r="P198" s="27">
        <f>IF(OR($B198="",N(IFERROR(INDEX(Kulturen!$L$2:$L$81,MATCH($B198,Kulturen!$B$2:$B$81,0)),""))=0),"",IFERROR(INDEX(Kulturen!$L$2:$L$81,MATCH($B198,Kulturen!$B$2:$B$81,0)),""))</f>
        <v/>
      </c>
      <c r="Q198" s="28">
        <f>IF(OR($N198="",$P198=""),"",ROUND($N198*$P198,1))</f>
        <v/>
      </c>
      <c r="R198" s="10">
        <f>IF($B198="","",T(IFERROR(INDEX(Kulturen!$M$2:$M$81,MATCH($B198,Kulturen!$B$2:$B$81,0)),"")))</f>
        <v/>
      </c>
      <c r="S198" s="30" t="n"/>
      <c r="T198" s="17" t="n"/>
      <c r="U198" s="16" t="n"/>
      <c r="V198" s="16" t="n"/>
    </row>
    <row r="199">
      <c r="A199" s="10">
        <f>IF($B199="","",COUNTIF($B$2:$B199,$B199))</f>
        <v/>
      </c>
      <c r="B199" s="16" t="n"/>
      <c r="C199" s="10">
        <f>IF($B199="","",T(IFERROR(INDEX(Kulturen!$D$2:$D$81,MATCH($B199,Kulturen!$B$2:$B$81,0)),"")))</f>
        <v/>
      </c>
      <c r="D199" s="10">
        <f>IF($B199="","",T(IFERROR(INDEX(Kulturen!$E$2:$E$81,MATCH($B199,Kulturen!$B$2:$B$81,0)),"")))</f>
        <v/>
      </c>
      <c r="E199" s="16" t="n"/>
      <c r="F199" s="20" t="n"/>
      <c r="G199" s="26">
        <f>IF(OR($B199="",$F199=""),"",MOD($F199+N(IFERROR(INDEX(Kulturen!$F$2:$F$81,MATCH($B199,Kulturen!$B$2:$B$81,0)),""))-1,52)+1)</f>
        <v/>
      </c>
      <c r="H199" s="26">
        <f>IF(OR($B199="",$G199=""),"",MOD($G199+N(IFERROR(INDEX(Kulturen!$G$2:$G$81,MATCH($B199,Kulturen!$B$2:$B$81,0)),""))-1,52)+1)</f>
        <v/>
      </c>
      <c r="I199" s="26">
        <f>IF(OR($B199="",$H199=""),"",MOD($H199+N(IFERROR(INDEX(Kulturen!$H$2:$H$81,MATCH($B199,Kulturen!$B$2:$B$81,0)),""))-1,52)+1)</f>
        <v/>
      </c>
      <c r="J199" s="15">
        <f>IF($E199="","",IFERROR(INDEX(Beete!$C$2:$C$121,MATCH($E199,Beete!$B$2:$B$121,0)),""))</f>
        <v/>
      </c>
      <c r="K199" s="15">
        <f>IF($E199="","",IF(IFERROR(INDEX(Beete!$D$2:$D$121,MATCH($E199,Beete!$B$2:$B$121,0)),"")="",1.2,IFERROR(INDEX(Beete!$D$2:$D$121,MATCH($E199,Beete!$B$2:$B$121,0)),"")))</f>
        <v/>
      </c>
      <c r="L199" s="26">
        <f>IF($B199="","",IF(N(IFERROR(INDEX(Kulturen!$I$2:$I$81,MATCH($B199,Kulturen!$B$2:$B$81,0)),""))&gt;0,IFERROR(INDEX(Kulturen!$I$2:$I$81,MATCH($B199,Kulturen!$B$2:$B$81,0)),""),IF(N(IFERROR(INDEX(Kulturen!$J$2:$J$81,MATCH($B199,Kulturen!$B$2:$B$81,0)),""))&gt;0,MAX(1,ROUNDDOWN($K199*100/IFERROR(INDEX(Kulturen!$J$2:$J$81,MATCH($B199,Kulturen!$B$2:$B$81,0)),""),0)),"")))</f>
        <v/>
      </c>
      <c r="M199" s="26">
        <f>IF(OR($J199="",N(IFERROR(INDEX(Kulturen!$K$2:$K$81,MATCH($B199,Kulturen!$B$2:$B$81,0)),""))=0),"",MAX(1,ROUNDDOWN($J199*100/IFERROR(INDEX(Kulturen!$K$2:$K$81,MATCH($B199,Kulturen!$B$2:$B$81,0)),""),0)))</f>
        <v/>
      </c>
      <c r="N199" s="26">
        <f>IF(OR($L199="",$M199=""),"",$L199*$M199)</f>
        <v/>
      </c>
      <c r="O199" s="15">
        <f>IF(OR($N199="",N($J199)*N($K199)=0),"",ROUND($N199/(N($J199)*N($K199)),2))</f>
        <v/>
      </c>
      <c r="P199" s="27">
        <f>IF(OR($B199="",N(IFERROR(INDEX(Kulturen!$L$2:$L$81,MATCH($B199,Kulturen!$B$2:$B$81,0)),""))=0),"",IFERROR(INDEX(Kulturen!$L$2:$L$81,MATCH($B199,Kulturen!$B$2:$B$81,0)),""))</f>
        <v/>
      </c>
      <c r="Q199" s="28">
        <f>IF(OR($N199="",$P199=""),"",ROUND($N199*$P199,1))</f>
        <v/>
      </c>
      <c r="R199" s="10">
        <f>IF($B199="","",T(IFERROR(INDEX(Kulturen!$M$2:$M$81,MATCH($B199,Kulturen!$B$2:$B$81,0)),"")))</f>
        <v/>
      </c>
      <c r="S199" s="30" t="n"/>
      <c r="T199" s="17" t="n"/>
      <c r="U199" s="16" t="n"/>
      <c r="V199" s="16" t="n"/>
    </row>
    <row r="200">
      <c r="A200" s="10">
        <f>IF($B200="","",COUNTIF($B$2:$B200,$B200))</f>
        <v/>
      </c>
      <c r="B200" s="16" t="n"/>
      <c r="C200" s="10">
        <f>IF($B200="","",T(IFERROR(INDEX(Kulturen!$D$2:$D$81,MATCH($B200,Kulturen!$B$2:$B$81,0)),"")))</f>
        <v/>
      </c>
      <c r="D200" s="10">
        <f>IF($B200="","",T(IFERROR(INDEX(Kulturen!$E$2:$E$81,MATCH($B200,Kulturen!$B$2:$B$81,0)),"")))</f>
        <v/>
      </c>
      <c r="E200" s="16" t="n"/>
      <c r="F200" s="20" t="n"/>
      <c r="G200" s="26">
        <f>IF(OR($B200="",$F200=""),"",MOD($F200+N(IFERROR(INDEX(Kulturen!$F$2:$F$81,MATCH($B200,Kulturen!$B$2:$B$81,0)),""))-1,52)+1)</f>
        <v/>
      </c>
      <c r="H200" s="26">
        <f>IF(OR($B200="",$G200=""),"",MOD($G200+N(IFERROR(INDEX(Kulturen!$G$2:$G$81,MATCH($B200,Kulturen!$B$2:$B$81,0)),""))-1,52)+1)</f>
        <v/>
      </c>
      <c r="I200" s="26">
        <f>IF(OR($B200="",$H200=""),"",MOD($H200+N(IFERROR(INDEX(Kulturen!$H$2:$H$81,MATCH($B200,Kulturen!$B$2:$B$81,0)),""))-1,52)+1)</f>
        <v/>
      </c>
      <c r="J200" s="15">
        <f>IF($E200="","",IFERROR(INDEX(Beete!$C$2:$C$121,MATCH($E200,Beete!$B$2:$B$121,0)),""))</f>
        <v/>
      </c>
      <c r="K200" s="15">
        <f>IF($E200="","",IF(IFERROR(INDEX(Beete!$D$2:$D$121,MATCH($E200,Beete!$B$2:$B$121,0)),"")="",1.2,IFERROR(INDEX(Beete!$D$2:$D$121,MATCH($E200,Beete!$B$2:$B$121,0)),"")))</f>
        <v/>
      </c>
      <c r="L200" s="26">
        <f>IF($B200="","",IF(N(IFERROR(INDEX(Kulturen!$I$2:$I$81,MATCH($B200,Kulturen!$B$2:$B$81,0)),""))&gt;0,IFERROR(INDEX(Kulturen!$I$2:$I$81,MATCH($B200,Kulturen!$B$2:$B$81,0)),""),IF(N(IFERROR(INDEX(Kulturen!$J$2:$J$81,MATCH($B200,Kulturen!$B$2:$B$81,0)),""))&gt;0,MAX(1,ROUNDDOWN($K200*100/IFERROR(INDEX(Kulturen!$J$2:$J$81,MATCH($B200,Kulturen!$B$2:$B$81,0)),""),0)),"")))</f>
        <v/>
      </c>
      <c r="M200" s="26">
        <f>IF(OR($J200="",N(IFERROR(INDEX(Kulturen!$K$2:$K$81,MATCH($B200,Kulturen!$B$2:$B$81,0)),""))=0),"",MAX(1,ROUNDDOWN($J200*100/IFERROR(INDEX(Kulturen!$K$2:$K$81,MATCH($B200,Kulturen!$B$2:$B$81,0)),""),0)))</f>
        <v/>
      </c>
      <c r="N200" s="26">
        <f>IF(OR($L200="",$M200=""),"",$L200*$M200)</f>
        <v/>
      </c>
      <c r="O200" s="15">
        <f>IF(OR($N200="",N($J200)*N($K200)=0),"",ROUND($N200/(N($J200)*N($K200)),2))</f>
        <v/>
      </c>
      <c r="P200" s="27">
        <f>IF(OR($B200="",N(IFERROR(INDEX(Kulturen!$L$2:$L$81,MATCH($B200,Kulturen!$B$2:$B$81,0)),""))=0),"",IFERROR(INDEX(Kulturen!$L$2:$L$81,MATCH($B200,Kulturen!$B$2:$B$81,0)),""))</f>
        <v/>
      </c>
      <c r="Q200" s="28">
        <f>IF(OR($N200="",$P200=""),"",ROUND($N200*$P200,1))</f>
        <v/>
      </c>
      <c r="R200" s="10">
        <f>IF($B200="","",T(IFERROR(INDEX(Kulturen!$M$2:$M$81,MATCH($B200,Kulturen!$B$2:$B$81,0)),"")))</f>
        <v/>
      </c>
      <c r="S200" s="30" t="n"/>
      <c r="T200" s="17" t="n"/>
      <c r="U200" s="16" t="n"/>
      <c r="V200" s="16" t="n"/>
    </row>
    <row r="201">
      <c r="A201" s="10">
        <f>IF($B201="","",COUNTIF($B$2:$B201,$B201))</f>
        <v/>
      </c>
      <c r="B201" s="16" t="n"/>
      <c r="C201" s="10">
        <f>IF($B201="","",T(IFERROR(INDEX(Kulturen!$D$2:$D$81,MATCH($B201,Kulturen!$B$2:$B$81,0)),"")))</f>
        <v/>
      </c>
      <c r="D201" s="10">
        <f>IF($B201="","",T(IFERROR(INDEX(Kulturen!$E$2:$E$81,MATCH($B201,Kulturen!$B$2:$B$81,0)),"")))</f>
        <v/>
      </c>
      <c r="E201" s="16" t="n"/>
      <c r="F201" s="20" t="n"/>
      <c r="G201" s="26">
        <f>IF(OR($B201="",$F201=""),"",MOD($F201+N(IFERROR(INDEX(Kulturen!$F$2:$F$81,MATCH($B201,Kulturen!$B$2:$B$81,0)),""))-1,52)+1)</f>
        <v/>
      </c>
      <c r="H201" s="26">
        <f>IF(OR($B201="",$G201=""),"",MOD($G201+N(IFERROR(INDEX(Kulturen!$G$2:$G$81,MATCH($B201,Kulturen!$B$2:$B$81,0)),""))-1,52)+1)</f>
        <v/>
      </c>
      <c r="I201" s="26">
        <f>IF(OR($B201="",$H201=""),"",MOD($H201+N(IFERROR(INDEX(Kulturen!$H$2:$H$81,MATCH($B201,Kulturen!$B$2:$B$81,0)),""))-1,52)+1)</f>
        <v/>
      </c>
      <c r="J201" s="15">
        <f>IF($E201="","",IFERROR(INDEX(Beete!$C$2:$C$121,MATCH($E201,Beete!$B$2:$B$121,0)),""))</f>
        <v/>
      </c>
      <c r="K201" s="15">
        <f>IF($E201="","",IF(IFERROR(INDEX(Beete!$D$2:$D$121,MATCH($E201,Beete!$B$2:$B$121,0)),"")="",1.2,IFERROR(INDEX(Beete!$D$2:$D$121,MATCH($E201,Beete!$B$2:$B$121,0)),"")))</f>
        <v/>
      </c>
      <c r="L201" s="26">
        <f>IF($B201="","",IF(N(IFERROR(INDEX(Kulturen!$I$2:$I$81,MATCH($B201,Kulturen!$B$2:$B$81,0)),""))&gt;0,IFERROR(INDEX(Kulturen!$I$2:$I$81,MATCH($B201,Kulturen!$B$2:$B$81,0)),""),IF(N(IFERROR(INDEX(Kulturen!$J$2:$J$81,MATCH($B201,Kulturen!$B$2:$B$81,0)),""))&gt;0,MAX(1,ROUNDDOWN($K201*100/IFERROR(INDEX(Kulturen!$J$2:$J$81,MATCH($B201,Kulturen!$B$2:$B$81,0)),""),0)),"")))</f>
        <v/>
      </c>
      <c r="M201" s="26">
        <f>IF(OR($J201="",N(IFERROR(INDEX(Kulturen!$K$2:$K$81,MATCH($B201,Kulturen!$B$2:$B$81,0)),""))=0),"",MAX(1,ROUNDDOWN($J201*100/IFERROR(INDEX(Kulturen!$K$2:$K$81,MATCH($B201,Kulturen!$B$2:$B$81,0)),""),0)))</f>
        <v/>
      </c>
      <c r="N201" s="26">
        <f>IF(OR($L201="",$M201=""),"",$L201*$M201)</f>
        <v/>
      </c>
      <c r="O201" s="15">
        <f>IF(OR($N201="",N($J201)*N($K201)=0),"",ROUND($N201/(N($J201)*N($K201)),2))</f>
        <v/>
      </c>
      <c r="P201" s="27">
        <f>IF(OR($B201="",N(IFERROR(INDEX(Kulturen!$L$2:$L$81,MATCH($B201,Kulturen!$B$2:$B$81,0)),""))=0),"",IFERROR(INDEX(Kulturen!$L$2:$L$81,MATCH($B201,Kulturen!$B$2:$B$81,0)),""))</f>
        <v/>
      </c>
      <c r="Q201" s="28">
        <f>IF(OR($N201="",$P201=""),"",ROUND($N201*$P201,1))</f>
        <v/>
      </c>
      <c r="R201" s="10">
        <f>IF($B201="","",T(IFERROR(INDEX(Kulturen!$M$2:$M$81,MATCH($B201,Kulturen!$B$2:$B$81,0)),"")))</f>
        <v/>
      </c>
      <c r="S201" s="30" t="n"/>
      <c r="T201" s="17" t="n"/>
      <c r="U201" s="16" t="n"/>
      <c r="V201" s="16" t="n"/>
    </row>
    <row r="202">
      <c r="A202" s="10">
        <f>IF($B202="","",COUNTIF($B$2:$B202,$B202))</f>
        <v/>
      </c>
      <c r="B202" s="16" t="n"/>
      <c r="C202" s="10">
        <f>IF($B202="","",T(IFERROR(INDEX(Kulturen!$D$2:$D$81,MATCH($B202,Kulturen!$B$2:$B$81,0)),"")))</f>
        <v/>
      </c>
      <c r="D202" s="10">
        <f>IF($B202="","",T(IFERROR(INDEX(Kulturen!$E$2:$E$81,MATCH($B202,Kulturen!$B$2:$B$81,0)),"")))</f>
        <v/>
      </c>
      <c r="E202" s="16" t="n"/>
      <c r="F202" s="20" t="n"/>
      <c r="G202" s="26">
        <f>IF(OR($B202="",$F202=""),"",MOD($F202+N(IFERROR(INDEX(Kulturen!$F$2:$F$81,MATCH($B202,Kulturen!$B$2:$B$81,0)),""))-1,52)+1)</f>
        <v/>
      </c>
      <c r="H202" s="26">
        <f>IF(OR($B202="",$G202=""),"",MOD($G202+N(IFERROR(INDEX(Kulturen!$G$2:$G$81,MATCH($B202,Kulturen!$B$2:$B$81,0)),""))-1,52)+1)</f>
        <v/>
      </c>
      <c r="I202" s="26">
        <f>IF(OR($B202="",$H202=""),"",MOD($H202+N(IFERROR(INDEX(Kulturen!$H$2:$H$81,MATCH($B202,Kulturen!$B$2:$B$81,0)),""))-1,52)+1)</f>
        <v/>
      </c>
      <c r="J202" s="15">
        <f>IF($E202="","",IFERROR(INDEX(Beete!$C$2:$C$121,MATCH($E202,Beete!$B$2:$B$121,0)),""))</f>
        <v/>
      </c>
      <c r="K202" s="15">
        <f>IF($E202="","",IF(IFERROR(INDEX(Beete!$D$2:$D$121,MATCH($E202,Beete!$B$2:$B$121,0)),"")="",1.2,IFERROR(INDEX(Beete!$D$2:$D$121,MATCH($E202,Beete!$B$2:$B$121,0)),"")))</f>
        <v/>
      </c>
      <c r="L202" s="26">
        <f>IF($B202="","",IF(N(IFERROR(INDEX(Kulturen!$I$2:$I$81,MATCH($B202,Kulturen!$B$2:$B$81,0)),""))&gt;0,IFERROR(INDEX(Kulturen!$I$2:$I$81,MATCH($B202,Kulturen!$B$2:$B$81,0)),""),IF(N(IFERROR(INDEX(Kulturen!$J$2:$J$81,MATCH($B202,Kulturen!$B$2:$B$81,0)),""))&gt;0,MAX(1,ROUNDDOWN($K202*100/IFERROR(INDEX(Kulturen!$J$2:$J$81,MATCH($B202,Kulturen!$B$2:$B$81,0)),""),0)),"")))</f>
        <v/>
      </c>
      <c r="M202" s="26">
        <f>IF(OR($J202="",N(IFERROR(INDEX(Kulturen!$K$2:$K$81,MATCH($B202,Kulturen!$B$2:$B$81,0)),""))=0),"",MAX(1,ROUNDDOWN($J202*100/IFERROR(INDEX(Kulturen!$K$2:$K$81,MATCH($B202,Kulturen!$B$2:$B$81,0)),""),0)))</f>
        <v/>
      </c>
      <c r="N202" s="26">
        <f>IF(OR($L202="",$M202=""),"",$L202*$M202)</f>
        <v/>
      </c>
      <c r="O202" s="15">
        <f>IF(OR($N202="",N($J202)*N($K202)=0),"",ROUND($N202/(N($J202)*N($K202)),2))</f>
        <v/>
      </c>
      <c r="P202" s="27">
        <f>IF(OR($B202="",N(IFERROR(INDEX(Kulturen!$L$2:$L$81,MATCH($B202,Kulturen!$B$2:$B$81,0)),""))=0),"",IFERROR(INDEX(Kulturen!$L$2:$L$81,MATCH($B202,Kulturen!$B$2:$B$81,0)),""))</f>
        <v/>
      </c>
      <c r="Q202" s="28">
        <f>IF(OR($N202="",$P202=""),"",ROUND($N202*$P202,1))</f>
        <v/>
      </c>
      <c r="R202" s="10">
        <f>IF($B202="","",T(IFERROR(INDEX(Kulturen!$M$2:$M$81,MATCH($B202,Kulturen!$B$2:$B$81,0)),"")))</f>
        <v/>
      </c>
      <c r="S202" s="30" t="n"/>
      <c r="T202" s="17" t="n"/>
      <c r="U202" s="16" t="n"/>
      <c r="V202" s="16" t="n"/>
    </row>
    <row r="203">
      <c r="A203" s="10">
        <f>IF($B203="","",COUNTIF($B$2:$B203,$B203))</f>
        <v/>
      </c>
      <c r="B203" s="16" t="n"/>
      <c r="C203" s="10">
        <f>IF($B203="","",T(IFERROR(INDEX(Kulturen!$D$2:$D$81,MATCH($B203,Kulturen!$B$2:$B$81,0)),"")))</f>
        <v/>
      </c>
      <c r="D203" s="10">
        <f>IF($B203="","",T(IFERROR(INDEX(Kulturen!$E$2:$E$81,MATCH($B203,Kulturen!$B$2:$B$81,0)),"")))</f>
        <v/>
      </c>
      <c r="E203" s="16" t="n"/>
      <c r="F203" s="20" t="n"/>
      <c r="G203" s="26">
        <f>IF(OR($B203="",$F203=""),"",MOD($F203+N(IFERROR(INDEX(Kulturen!$F$2:$F$81,MATCH($B203,Kulturen!$B$2:$B$81,0)),""))-1,52)+1)</f>
        <v/>
      </c>
      <c r="H203" s="26">
        <f>IF(OR($B203="",$G203=""),"",MOD($G203+N(IFERROR(INDEX(Kulturen!$G$2:$G$81,MATCH($B203,Kulturen!$B$2:$B$81,0)),""))-1,52)+1)</f>
        <v/>
      </c>
      <c r="I203" s="26">
        <f>IF(OR($B203="",$H203=""),"",MOD($H203+N(IFERROR(INDEX(Kulturen!$H$2:$H$81,MATCH($B203,Kulturen!$B$2:$B$81,0)),""))-1,52)+1)</f>
        <v/>
      </c>
      <c r="J203" s="15">
        <f>IF($E203="","",IFERROR(INDEX(Beete!$C$2:$C$121,MATCH($E203,Beete!$B$2:$B$121,0)),""))</f>
        <v/>
      </c>
      <c r="K203" s="15">
        <f>IF($E203="","",IF(IFERROR(INDEX(Beete!$D$2:$D$121,MATCH($E203,Beete!$B$2:$B$121,0)),"")="",1.2,IFERROR(INDEX(Beete!$D$2:$D$121,MATCH($E203,Beete!$B$2:$B$121,0)),"")))</f>
        <v/>
      </c>
      <c r="L203" s="26">
        <f>IF($B203="","",IF(N(IFERROR(INDEX(Kulturen!$I$2:$I$81,MATCH($B203,Kulturen!$B$2:$B$81,0)),""))&gt;0,IFERROR(INDEX(Kulturen!$I$2:$I$81,MATCH($B203,Kulturen!$B$2:$B$81,0)),""),IF(N(IFERROR(INDEX(Kulturen!$J$2:$J$81,MATCH($B203,Kulturen!$B$2:$B$81,0)),""))&gt;0,MAX(1,ROUNDDOWN($K203*100/IFERROR(INDEX(Kulturen!$J$2:$J$81,MATCH($B203,Kulturen!$B$2:$B$81,0)),""),0)),"")))</f>
        <v/>
      </c>
      <c r="M203" s="26">
        <f>IF(OR($J203="",N(IFERROR(INDEX(Kulturen!$K$2:$K$81,MATCH($B203,Kulturen!$B$2:$B$81,0)),""))=0),"",MAX(1,ROUNDDOWN($J203*100/IFERROR(INDEX(Kulturen!$K$2:$K$81,MATCH($B203,Kulturen!$B$2:$B$81,0)),""),0)))</f>
        <v/>
      </c>
      <c r="N203" s="26">
        <f>IF(OR($L203="",$M203=""),"",$L203*$M203)</f>
        <v/>
      </c>
      <c r="O203" s="15">
        <f>IF(OR($N203="",N($J203)*N($K203)=0),"",ROUND($N203/(N($J203)*N($K203)),2))</f>
        <v/>
      </c>
      <c r="P203" s="27">
        <f>IF(OR($B203="",N(IFERROR(INDEX(Kulturen!$L$2:$L$81,MATCH($B203,Kulturen!$B$2:$B$81,0)),""))=0),"",IFERROR(INDEX(Kulturen!$L$2:$L$81,MATCH($B203,Kulturen!$B$2:$B$81,0)),""))</f>
        <v/>
      </c>
      <c r="Q203" s="28">
        <f>IF(OR($N203="",$P203=""),"",ROUND($N203*$P203,1))</f>
        <v/>
      </c>
      <c r="R203" s="10">
        <f>IF($B203="","",T(IFERROR(INDEX(Kulturen!$M$2:$M$81,MATCH($B203,Kulturen!$B$2:$B$81,0)),"")))</f>
        <v/>
      </c>
      <c r="S203" s="30" t="n"/>
      <c r="T203" s="17" t="n"/>
      <c r="U203" s="16" t="n"/>
      <c r="V203" s="16" t="n"/>
    </row>
    <row r="204">
      <c r="A204" s="10">
        <f>IF($B204="","",COUNTIF($B$2:$B204,$B204))</f>
        <v/>
      </c>
      <c r="B204" s="16" t="n"/>
      <c r="C204" s="10">
        <f>IF($B204="","",T(IFERROR(INDEX(Kulturen!$D$2:$D$81,MATCH($B204,Kulturen!$B$2:$B$81,0)),"")))</f>
        <v/>
      </c>
      <c r="D204" s="10">
        <f>IF($B204="","",T(IFERROR(INDEX(Kulturen!$E$2:$E$81,MATCH($B204,Kulturen!$B$2:$B$81,0)),"")))</f>
        <v/>
      </c>
      <c r="E204" s="16" t="n"/>
      <c r="F204" s="20" t="n"/>
      <c r="G204" s="26">
        <f>IF(OR($B204="",$F204=""),"",MOD($F204+N(IFERROR(INDEX(Kulturen!$F$2:$F$81,MATCH($B204,Kulturen!$B$2:$B$81,0)),""))-1,52)+1)</f>
        <v/>
      </c>
      <c r="H204" s="26">
        <f>IF(OR($B204="",$G204=""),"",MOD($G204+N(IFERROR(INDEX(Kulturen!$G$2:$G$81,MATCH($B204,Kulturen!$B$2:$B$81,0)),""))-1,52)+1)</f>
        <v/>
      </c>
      <c r="I204" s="26">
        <f>IF(OR($B204="",$H204=""),"",MOD($H204+N(IFERROR(INDEX(Kulturen!$H$2:$H$81,MATCH($B204,Kulturen!$B$2:$B$81,0)),""))-1,52)+1)</f>
        <v/>
      </c>
      <c r="J204" s="15">
        <f>IF($E204="","",IFERROR(INDEX(Beete!$C$2:$C$121,MATCH($E204,Beete!$B$2:$B$121,0)),""))</f>
        <v/>
      </c>
      <c r="K204" s="15">
        <f>IF($E204="","",IF(IFERROR(INDEX(Beete!$D$2:$D$121,MATCH($E204,Beete!$B$2:$B$121,0)),"")="",1.2,IFERROR(INDEX(Beete!$D$2:$D$121,MATCH($E204,Beete!$B$2:$B$121,0)),"")))</f>
        <v/>
      </c>
      <c r="L204" s="26">
        <f>IF($B204="","",IF(N(IFERROR(INDEX(Kulturen!$I$2:$I$81,MATCH($B204,Kulturen!$B$2:$B$81,0)),""))&gt;0,IFERROR(INDEX(Kulturen!$I$2:$I$81,MATCH($B204,Kulturen!$B$2:$B$81,0)),""),IF(N(IFERROR(INDEX(Kulturen!$J$2:$J$81,MATCH($B204,Kulturen!$B$2:$B$81,0)),""))&gt;0,MAX(1,ROUNDDOWN($K204*100/IFERROR(INDEX(Kulturen!$J$2:$J$81,MATCH($B204,Kulturen!$B$2:$B$81,0)),""),0)),"")))</f>
        <v/>
      </c>
      <c r="M204" s="26">
        <f>IF(OR($J204="",N(IFERROR(INDEX(Kulturen!$K$2:$K$81,MATCH($B204,Kulturen!$B$2:$B$81,0)),""))=0),"",MAX(1,ROUNDDOWN($J204*100/IFERROR(INDEX(Kulturen!$K$2:$K$81,MATCH($B204,Kulturen!$B$2:$B$81,0)),""),0)))</f>
        <v/>
      </c>
      <c r="N204" s="26">
        <f>IF(OR($L204="",$M204=""),"",$L204*$M204)</f>
        <v/>
      </c>
      <c r="O204" s="15">
        <f>IF(OR($N204="",N($J204)*N($K204)=0),"",ROUND($N204/(N($J204)*N($K204)),2))</f>
        <v/>
      </c>
      <c r="P204" s="27">
        <f>IF(OR($B204="",N(IFERROR(INDEX(Kulturen!$L$2:$L$81,MATCH($B204,Kulturen!$B$2:$B$81,0)),""))=0),"",IFERROR(INDEX(Kulturen!$L$2:$L$81,MATCH($B204,Kulturen!$B$2:$B$81,0)),""))</f>
        <v/>
      </c>
      <c r="Q204" s="28">
        <f>IF(OR($N204="",$P204=""),"",ROUND($N204*$P204,1))</f>
        <v/>
      </c>
      <c r="R204" s="10">
        <f>IF($B204="","",T(IFERROR(INDEX(Kulturen!$M$2:$M$81,MATCH($B204,Kulturen!$B$2:$B$81,0)),"")))</f>
        <v/>
      </c>
      <c r="S204" s="30" t="n"/>
      <c r="T204" s="17" t="n"/>
      <c r="U204" s="16" t="n"/>
      <c r="V204" s="16" t="n"/>
    </row>
    <row r="205">
      <c r="A205" s="10">
        <f>IF($B205="","",COUNTIF($B$2:$B205,$B205))</f>
        <v/>
      </c>
      <c r="B205" s="16" t="n"/>
      <c r="C205" s="10">
        <f>IF($B205="","",T(IFERROR(INDEX(Kulturen!$D$2:$D$81,MATCH($B205,Kulturen!$B$2:$B$81,0)),"")))</f>
        <v/>
      </c>
      <c r="D205" s="10">
        <f>IF($B205="","",T(IFERROR(INDEX(Kulturen!$E$2:$E$81,MATCH($B205,Kulturen!$B$2:$B$81,0)),"")))</f>
        <v/>
      </c>
      <c r="E205" s="16" t="n"/>
      <c r="F205" s="20" t="n"/>
      <c r="G205" s="26">
        <f>IF(OR($B205="",$F205=""),"",MOD($F205+N(IFERROR(INDEX(Kulturen!$F$2:$F$81,MATCH($B205,Kulturen!$B$2:$B$81,0)),""))-1,52)+1)</f>
        <v/>
      </c>
      <c r="H205" s="26">
        <f>IF(OR($B205="",$G205=""),"",MOD($G205+N(IFERROR(INDEX(Kulturen!$G$2:$G$81,MATCH($B205,Kulturen!$B$2:$B$81,0)),""))-1,52)+1)</f>
        <v/>
      </c>
      <c r="I205" s="26">
        <f>IF(OR($B205="",$H205=""),"",MOD($H205+N(IFERROR(INDEX(Kulturen!$H$2:$H$81,MATCH($B205,Kulturen!$B$2:$B$81,0)),""))-1,52)+1)</f>
        <v/>
      </c>
      <c r="J205" s="15">
        <f>IF($E205="","",IFERROR(INDEX(Beete!$C$2:$C$121,MATCH($E205,Beete!$B$2:$B$121,0)),""))</f>
        <v/>
      </c>
      <c r="K205" s="15">
        <f>IF($E205="","",IF(IFERROR(INDEX(Beete!$D$2:$D$121,MATCH($E205,Beete!$B$2:$B$121,0)),"")="",1.2,IFERROR(INDEX(Beete!$D$2:$D$121,MATCH($E205,Beete!$B$2:$B$121,0)),"")))</f>
        <v/>
      </c>
      <c r="L205" s="26">
        <f>IF($B205="","",IF(N(IFERROR(INDEX(Kulturen!$I$2:$I$81,MATCH($B205,Kulturen!$B$2:$B$81,0)),""))&gt;0,IFERROR(INDEX(Kulturen!$I$2:$I$81,MATCH($B205,Kulturen!$B$2:$B$81,0)),""),IF(N(IFERROR(INDEX(Kulturen!$J$2:$J$81,MATCH($B205,Kulturen!$B$2:$B$81,0)),""))&gt;0,MAX(1,ROUNDDOWN($K205*100/IFERROR(INDEX(Kulturen!$J$2:$J$81,MATCH($B205,Kulturen!$B$2:$B$81,0)),""),0)),"")))</f>
        <v/>
      </c>
      <c r="M205" s="26">
        <f>IF(OR($J205="",N(IFERROR(INDEX(Kulturen!$K$2:$K$81,MATCH($B205,Kulturen!$B$2:$B$81,0)),""))=0),"",MAX(1,ROUNDDOWN($J205*100/IFERROR(INDEX(Kulturen!$K$2:$K$81,MATCH($B205,Kulturen!$B$2:$B$81,0)),""),0)))</f>
        <v/>
      </c>
      <c r="N205" s="26">
        <f>IF(OR($L205="",$M205=""),"",$L205*$M205)</f>
        <v/>
      </c>
      <c r="O205" s="15">
        <f>IF(OR($N205="",N($J205)*N($K205)=0),"",ROUND($N205/(N($J205)*N($K205)),2))</f>
        <v/>
      </c>
      <c r="P205" s="27">
        <f>IF(OR($B205="",N(IFERROR(INDEX(Kulturen!$L$2:$L$81,MATCH($B205,Kulturen!$B$2:$B$81,0)),""))=0),"",IFERROR(INDEX(Kulturen!$L$2:$L$81,MATCH($B205,Kulturen!$B$2:$B$81,0)),""))</f>
        <v/>
      </c>
      <c r="Q205" s="28">
        <f>IF(OR($N205="",$P205=""),"",ROUND($N205*$P205,1))</f>
        <v/>
      </c>
      <c r="R205" s="10">
        <f>IF($B205="","",T(IFERROR(INDEX(Kulturen!$M$2:$M$81,MATCH($B205,Kulturen!$B$2:$B$81,0)),"")))</f>
        <v/>
      </c>
      <c r="S205" s="30" t="n"/>
      <c r="T205" s="17" t="n"/>
      <c r="U205" s="16" t="n"/>
      <c r="V205" s="16" t="n"/>
    </row>
    <row r="206">
      <c r="A206" s="10">
        <f>IF($B206="","",COUNTIF($B$2:$B206,$B206))</f>
        <v/>
      </c>
      <c r="B206" s="16" t="n"/>
      <c r="C206" s="10">
        <f>IF($B206="","",T(IFERROR(INDEX(Kulturen!$D$2:$D$81,MATCH($B206,Kulturen!$B$2:$B$81,0)),"")))</f>
        <v/>
      </c>
      <c r="D206" s="10">
        <f>IF($B206="","",T(IFERROR(INDEX(Kulturen!$E$2:$E$81,MATCH($B206,Kulturen!$B$2:$B$81,0)),"")))</f>
        <v/>
      </c>
      <c r="E206" s="16" t="n"/>
      <c r="F206" s="20" t="n"/>
      <c r="G206" s="26">
        <f>IF(OR($B206="",$F206=""),"",MOD($F206+N(IFERROR(INDEX(Kulturen!$F$2:$F$81,MATCH($B206,Kulturen!$B$2:$B$81,0)),""))-1,52)+1)</f>
        <v/>
      </c>
      <c r="H206" s="26">
        <f>IF(OR($B206="",$G206=""),"",MOD($G206+N(IFERROR(INDEX(Kulturen!$G$2:$G$81,MATCH($B206,Kulturen!$B$2:$B$81,0)),""))-1,52)+1)</f>
        <v/>
      </c>
      <c r="I206" s="26">
        <f>IF(OR($B206="",$H206=""),"",MOD($H206+N(IFERROR(INDEX(Kulturen!$H$2:$H$81,MATCH($B206,Kulturen!$B$2:$B$81,0)),""))-1,52)+1)</f>
        <v/>
      </c>
      <c r="J206" s="15">
        <f>IF($E206="","",IFERROR(INDEX(Beete!$C$2:$C$121,MATCH($E206,Beete!$B$2:$B$121,0)),""))</f>
        <v/>
      </c>
      <c r="K206" s="15">
        <f>IF($E206="","",IF(IFERROR(INDEX(Beete!$D$2:$D$121,MATCH($E206,Beete!$B$2:$B$121,0)),"")="",1.2,IFERROR(INDEX(Beete!$D$2:$D$121,MATCH($E206,Beete!$B$2:$B$121,0)),"")))</f>
        <v/>
      </c>
      <c r="L206" s="26">
        <f>IF($B206="","",IF(N(IFERROR(INDEX(Kulturen!$I$2:$I$81,MATCH($B206,Kulturen!$B$2:$B$81,0)),""))&gt;0,IFERROR(INDEX(Kulturen!$I$2:$I$81,MATCH($B206,Kulturen!$B$2:$B$81,0)),""),IF(N(IFERROR(INDEX(Kulturen!$J$2:$J$81,MATCH($B206,Kulturen!$B$2:$B$81,0)),""))&gt;0,MAX(1,ROUNDDOWN($K206*100/IFERROR(INDEX(Kulturen!$J$2:$J$81,MATCH($B206,Kulturen!$B$2:$B$81,0)),""),0)),"")))</f>
        <v/>
      </c>
      <c r="M206" s="26">
        <f>IF(OR($J206="",N(IFERROR(INDEX(Kulturen!$K$2:$K$81,MATCH($B206,Kulturen!$B$2:$B$81,0)),""))=0),"",MAX(1,ROUNDDOWN($J206*100/IFERROR(INDEX(Kulturen!$K$2:$K$81,MATCH($B206,Kulturen!$B$2:$B$81,0)),""),0)))</f>
        <v/>
      </c>
      <c r="N206" s="26">
        <f>IF(OR($L206="",$M206=""),"",$L206*$M206)</f>
        <v/>
      </c>
      <c r="O206" s="15">
        <f>IF(OR($N206="",N($J206)*N($K206)=0),"",ROUND($N206/(N($J206)*N($K206)),2))</f>
        <v/>
      </c>
      <c r="P206" s="27">
        <f>IF(OR($B206="",N(IFERROR(INDEX(Kulturen!$L$2:$L$81,MATCH($B206,Kulturen!$B$2:$B$81,0)),""))=0),"",IFERROR(INDEX(Kulturen!$L$2:$L$81,MATCH($B206,Kulturen!$B$2:$B$81,0)),""))</f>
        <v/>
      </c>
      <c r="Q206" s="28">
        <f>IF(OR($N206="",$P206=""),"",ROUND($N206*$P206,1))</f>
        <v/>
      </c>
      <c r="R206" s="10">
        <f>IF($B206="","",T(IFERROR(INDEX(Kulturen!$M$2:$M$81,MATCH($B206,Kulturen!$B$2:$B$81,0)),"")))</f>
        <v/>
      </c>
      <c r="S206" s="30" t="n"/>
      <c r="T206" s="17" t="n"/>
      <c r="U206" s="16" t="n"/>
      <c r="V206" s="16" t="n"/>
    </row>
    <row r="207">
      <c r="A207" s="10">
        <f>IF($B207="","",COUNTIF($B$2:$B207,$B207))</f>
        <v/>
      </c>
      <c r="B207" s="16" t="n"/>
      <c r="C207" s="10">
        <f>IF($B207="","",T(IFERROR(INDEX(Kulturen!$D$2:$D$81,MATCH($B207,Kulturen!$B$2:$B$81,0)),"")))</f>
        <v/>
      </c>
      <c r="D207" s="10">
        <f>IF($B207="","",T(IFERROR(INDEX(Kulturen!$E$2:$E$81,MATCH($B207,Kulturen!$B$2:$B$81,0)),"")))</f>
        <v/>
      </c>
      <c r="E207" s="16" t="n"/>
      <c r="F207" s="20" t="n"/>
      <c r="G207" s="26">
        <f>IF(OR($B207="",$F207=""),"",MOD($F207+N(IFERROR(INDEX(Kulturen!$F$2:$F$81,MATCH($B207,Kulturen!$B$2:$B$81,0)),""))-1,52)+1)</f>
        <v/>
      </c>
      <c r="H207" s="26">
        <f>IF(OR($B207="",$G207=""),"",MOD($G207+N(IFERROR(INDEX(Kulturen!$G$2:$G$81,MATCH($B207,Kulturen!$B$2:$B$81,0)),""))-1,52)+1)</f>
        <v/>
      </c>
      <c r="I207" s="26">
        <f>IF(OR($B207="",$H207=""),"",MOD($H207+N(IFERROR(INDEX(Kulturen!$H$2:$H$81,MATCH($B207,Kulturen!$B$2:$B$81,0)),""))-1,52)+1)</f>
        <v/>
      </c>
      <c r="J207" s="15">
        <f>IF($E207="","",IFERROR(INDEX(Beete!$C$2:$C$121,MATCH($E207,Beete!$B$2:$B$121,0)),""))</f>
        <v/>
      </c>
      <c r="K207" s="15">
        <f>IF($E207="","",IF(IFERROR(INDEX(Beete!$D$2:$D$121,MATCH($E207,Beete!$B$2:$B$121,0)),"")="",1.2,IFERROR(INDEX(Beete!$D$2:$D$121,MATCH($E207,Beete!$B$2:$B$121,0)),"")))</f>
        <v/>
      </c>
      <c r="L207" s="26">
        <f>IF($B207="","",IF(N(IFERROR(INDEX(Kulturen!$I$2:$I$81,MATCH($B207,Kulturen!$B$2:$B$81,0)),""))&gt;0,IFERROR(INDEX(Kulturen!$I$2:$I$81,MATCH($B207,Kulturen!$B$2:$B$81,0)),""),IF(N(IFERROR(INDEX(Kulturen!$J$2:$J$81,MATCH($B207,Kulturen!$B$2:$B$81,0)),""))&gt;0,MAX(1,ROUNDDOWN($K207*100/IFERROR(INDEX(Kulturen!$J$2:$J$81,MATCH($B207,Kulturen!$B$2:$B$81,0)),""),0)),"")))</f>
        <v/>
      </c>
      <c r="M207" s="26">
        <f>IF(OR($J207="",N(IFERROR(INDEX(Kulturen!$K$2:$K$81,MATCH($B207,Kulturen!$B$2:$B$81,0)),""))=0),"",MAX(1,ROUNDDOWN($J207*100/IFERROR(INDEX(Kulturen!$K$2:$K$81,MATCH($B207,Kulturen!$B$2:$B$81,0)),""),0)))</f>
        <v/>
      </c>
      <c r="N207" s="26">
        <f>IF(OR($L207="",$M207=""),"",$L207*$M207)</f>
        <v/>
      </c>
      <c r="O207" s="15">
        <f>IF(OR($N207="",N($J207)*N($K207)=0),"",ROUND($N207/(N($J207)*N($K207)),2))</f>
        <v/>
      </c>
      <c r="P207" s="27">
        <f>IF(OR($B207="",N(IFERROR(INDEX(Kulturen!$L$2:$L$81,MATCH($B207,Kulturen!$B$2:$B$81,0)),""))=0),"",IFERROR(INDEX(Kulturen!$L$2:$L$81,MATCH($B207,Kulturen!$B$2:$B$81,0)),""))</f>
        <v/>
      </c>
      <c r="Q207" s="28">
        <f>IF(OR($N207="",$P207=""),"",ROUND($N207*$P207,1))</f>
        <v/>
      </c>
      <c r="R207" s="10">
        <f>IF($B207="","",T(IFERROR(INDEX(Kulturen!$M$2:$M$81,MATCH($B207,Kulturen!$B$2:$B$81,0)),"")))</f>
        <v/>
      </c>
      <c r="S207" s="30" t="n"/>
      <c r="T207" s="17" t="n"/>
      <c r="U207" s="16" t="n"/>
      <c r="V207" s="16" t="n"/>
    </row>
    <row r="208">
      <c r="A208" s="10">
        <f>IF($B208="","",COUNTIF($B$2:$B208,$B208))</f>
        <v/>
      </c>
      <c r="B208" s="16" t="n"/>
      <c r="C208" s="10">
        <f>IF($B208="","",T(IFERROR(INDEX(Kulturen!$D$2:$D$81,MATCH($B208,Kulturen!$B$2:$B$81,0)),"")))</f>
        <v/>
      </c>
      <c r="D208" s="10">
        <f>IF($B208="","",T(IFERROR(INDEX(Kulturen!$E$2:$E$81,MATCH($B208,Kulturen!$B$2:$B$81,0)),"")))</f>
        <v/>
      </c>
      <c r="E208" s="16" t="n"/>
      <c r="F208" s="20" t="n"/>
      <c r="G208" s="26">
        <f>IF(OR($B208="",$F208=""),"",MOD($F208+N(IFERROR(INDEX(Kulturen!$F$2:$F$81,MATCH($B208,Kulturen!$B$2:$B$81,0)),""))-1,52)+1)</f>
        <v/>
      </c>
      <c r="H208" s="26">
        <f>IF(OR($B208="",$G208=""),"",MOD($G208+N(IFERROR(INDEX(Kulturen!$G$2:$G$81,MATCH($B208,Kulturen!$B$2:$B$81,0)),""))-1,52)+1)</f>
        <v/>
      </c>
      <c r="I208" s="26">
        <f>IF(OR($B208="",$H208=""),"",MOD($H208+N(IFERROR(INDEX(Kulturen!$H$2:$H$81,MATCH($B208,Kulturen!$B$2:$B$81,0)),""))-1,52)+1)</f>
        <v/>
      </c>
      <c r="J208" s="15">
        <f>IF($E208="","",IFERROR(INDEX(Beete!$C$2:$C$121,MATCH($E208,Beete!$B$2:$B$121,0)),""))</f>
        <v/>
      </c>
      <c r="K208" s="15">
        <f>IF($E208="","",IF(IFERROR(INDEX(Beete!$D$2:$D$121,MATCH($E208,Beete!$B$2:$B$121,0)),"")="",1.2,IFERROR(INDEX(Beete!$D$2:$D$121,MATCH($E208,Beete!$B$2:$B$121,0)),"")))</f>
        <v/>
      </c>
      <c r="L208" s="26">
        <f>IF($B208="","",IF(N(IFERROR(INDEX(Kulturen!$I$2:$I$81,MATCH($B208,Kulturen!$B$2:$B$81,0)),""))&gt;0,IFERROR(INDEX(Kulturen!$I$2:$I$81,MATCH($B208,Kulturen!$B$2:$B$81,0)),""),IF(N(IFERROR(INDEX(Kulturen!$J$2:$J$81,MATCH($B208,Kulturen!$B$2:$B$81,0)),""))&gt;0,MAX(1,ROUNDDOWN($K208*100/IFERROR(INDEX(Kulturen!$J$2:$J$81,MATCH($B208,Kulturen!$B$2:$B$81,0)),""),0)),"")))</f>
        <v/>
      </c>
      <c r="M208" s="26">
        <f>IF(OR($J208="",N(IFERROR(INDEX(Kulturen!$K$2:$K$81,MATCH($B208,Kulturen!$B$2:$B$81,0)),""))=0),"",MAX(1,ROUNDDOWN($J208*100/IFERROR(INDEX(Kulturen!$K$2:$K$81,MATCH($B208,Kulturen!$B$2:$B$81,0)),""),0)))</f>
        <v/>
      </c>
      <c r="N208" s="26">
        <f>IF(OR($L208="",$M208=""),"",$L208*$M208)</f>
        <v/>
      </c>
      <c r="O208" s="15">
        <f>IF(OR($N208="",N($J208)*N($K208)=0),"",ROUND($N208/(N($J208)*N($K208)),2))</f>
        <v/>
      </c>
      <c r="P208" s="27">
        <f>IF(OR($B208="",N(IFERROR(INDEX(Kulturen!$L$2:$L$81,MATCH($B208,Kulturen!$B$2:$B$81,0)),""))=0),"",IFERROR(INDEX(Kulturen!$L$2:$L$81,MATCH($B208,Kulturen!$B$2:$B$81,0)),""))</f>
        <v/>
      </c>
      <c r="Q208" s="28">
        <f>IF(OR($N208="",$P208=""),"",ROUND($N208*$P208,1))</f>
        <v/>
      </c>
      <c r="R208" s="10">
        <f>IF($B208="","",T(IFERROR(INDEX(Kulturen!$M$2:$M$81,MATCH($B208,Kulturen!$B$2:$B$81,0)),"")))</f>
        <v/>
      </c>
      <c r="S208" s="30" t="n"/>
      <c r="T208" s="17" t="n"/>
      <c r="U208" s="16" t="n"/>
      <c r="V208" s="16" t="n"/>
    </row>
    <row r="209">
      <c r="A209" s="10">
        <f>IF($B209="","",COUNTIF($B$2:$B209,$B209))</f>
        <v/>
      </c>
      <c r="B209" s="16" t="n"/>
      <c r="C209" s="10">
        <f>IF($B209="","",T(IFERROR(INDEX(Kulturen!$D$2:$D$81,MATCH($B209,Kulturen!$B$2:$B$81,0)),"")))</f>
        <v/>
      </c>
      <c r="D209" s="10">
        <f>IF($B209="","",T(IFERROR(INDEX(Kulturen!$E$2:$E$81,MATCH($B209,Kulturen!$B$2:$B$81,0)),"")))</f>
        <v/>
      </c>
      <c r="E209" s="16" t="n"/>
      <c r="F209" s="20" t="n"/>
      <c r="G209" s="26">
        <f>IF(OR($B209="",$F209=""),"",MOD($F209+N(IFERROR(INDEX(Kulturen!$F$2:$F$81,MATCH($B209,Kulturen!$B$2:$B$81,0)),""))-1,52)+1)</f>
        <v/>
      </c>
      <c r="H209" s="26">
        <f>IF(OR($B209="",$G209=""),"",MOD($G209+N(IFERROR(INDEX(Kulturen!$G$2:$G$81,MATCH($B209,Kulturen!$B$2:$B$81,0)),""))-1,52)+1)</f>
        <v/>
      </c>
      <c r="I209" s="26">
        <f>IF(OR($B209="",$H209=""),"",MOD($H209+N(IFERROR(INDEX(Kulturen!$H$2:$H$81,MATCH($B209,Kulturen!$B$2:$B$81,0)),""))-1,52)+1)</f>
        <v/>
      </c>
      <c r="J209" s="15">
        <f>IF($E209="","",IFERROR(INDEX(Beete!$C$2:$C$121,MATCH($E209,Beete!$B$2:$B$121,0)),""))</f>
        <v/>
      </c>
      <c r="K209" s="15">
        <f>IF($E209="","",IF(IFERROR(INDEX(Beete!$D$2:$D$121,MATCH($E209,Beete!$B$2:$B$121,0)),"")="",1.2,IFERROR(INDEX(Beete!$D$2:$D$121,MATCH($E209,Beete!$B$2:$B$121,0)),"")))</f>
        <v/>
      </c>
      <c r="L209" s="26">
        <f>IF($B209="","",IF(N(IFERROR(INDEX(Kulturen!$I$2:$I$81,MATCH($B209,Kulturen!$B$2:$B$81,0)),""))&gt;0,IFERROR(INDEX(Kulturen!$I$2:$I$81,MATCH($B209,Kulturen!$B$2:$B$81,0)),""),IF(N(IFERROR(INDEX(Kulturen!$J$2:$J$81,MATCH($B209,Kulturen!$B$2:$B$81,0)),""))&gt;0,MAX(1,ROUNDDOWN($K209*100/IFERROR(INDEX(Kulturen!$J$2:$J$81,MATCH($B209,Kulturen!$B$2:$B$81,0)),""),0)),"")))</f>
        <v/>
      </c>
      <c r="M209" s="26">
        <f>IF(OR($J209="",N(IFERROR(INDEX(Kulturen!$K$2:$K$81,MATCH($B209,Kulturen!$B$2:$B$81,0)),""))=0),"",MAX(1,ROUNDDOWN($J209*100/IFERROR(INDEX(Kulturen!$K$2:$K$81,MATCH($B209,Kulturen!$B$2:$B$81,0)),""),0)))</f>
        <v/>
      </c>
      <c r="N209" s="26">
        <f>IF(OR($L209="",$M209=""),"",$L209*$M209)</f>
        <v/>
      </c>
      <c r="O209" s="15">
        <f>IF(OR($N209="",N($J209)*N($K209)=0),"",ROUND($N209/(N($J209)*N($K209)),2))</f>
        <v/>
      </c>
      <c r="P209" s="27">
        <f>IF(OR($B209="",N(IFERROR(INDEX(Kulturen!$L$2:$L$81,MATCH($B209,Kulturen!$B$2:$B$81,0)),""))=0),"",IFERROR(INDEX(Kulturen!$L$2:$L$81,MATCH($B209,Kulturen!$B$2:$B$81,0)),""))</f>
        <v/>
      </c>
      <c r="Q209" s="28">
        <f>IF(OR($N209="",$P209=""),"",ROUND($N209*$P209,1))</f>
        <v/>
      </c>
      <c r="R209" s="10">
        <f>IF($B209="","",T(IFERROR(INDEX(Kulturen!$M$2:$M$81,MATCH($B209,Kulturen!$B$2:$B$81,0)),"")))</f>
        <v/>
      </c>
      <c r="S209" s="30" t="n"/>
      <c r="T209" s="17" t="n"/>
      <c r="U209" s="16" t="n"/>
      <c r="V209" s="16" t="n"/>
    </row>
    <row r="210">
      <c r="A210" s="10">
        <f>IF($B210="","",COUNTIF($B$2:$B210,$B210))</f>
        <v/>
      </c>
      <c r="B210" s="16" t="n"/>
      <c r="C210" s="10">
        <f>IF($B210="","",T(IFERROR(INDEX(Kulturen!$D$2:$D$81,MATCH($B210,Kulturen!$B$2:$B$81,0)),"")))</f>
        <v/>
      </c>
      <c r="D210" s="10">
        <f>IF($B210="","",T(IFERROR(INDEX(Kulturen!$E$2:$E$81,MATCH($B210,Kulturen!$B$2:$B$81,0)),"")))</f>
        <v/>
      </c>
      <c r="E210" s="16" t="n"/>
      <c r="F210" s="20" t="n"/>
      <c r="G210" s="26">
        <f>IF(OR($B210="",$F210=""),"",MOD($F210+N(IFERROR(INDEX(Kulturen!$F$2:$F$81,MATCH($B210,Kulturen!$B$2:$B$81,0)),""))-1,52)+1)</f>
        <v/>
      </c>
      <c r="H210" s="26">
        <f>IF(OR($B210="",$G210=""),"",MOD($G210+N(IFERROR(INDEX(Kulturen!$G$2:$G$81,MATCH($B210,Kulturen!$B$2:$B$81,0)),""))-1,52)+1)</f>
        <v/>
      </c>
      <c r="I210" s="26">
        <f>IF(OR($B210="",$H210=""),"",MOD($H210+N(IFERROR(INDEX(Kulturen!$H$2:$H$81,MATCH($B210,Kulturen!$B$2:$B$81,0)),""))-1,52)+1)</f>
        <v/>
      </c>
      <c r="J210" s="15">
        <f>IF($E210="","",IFERROR(INDEX(Beete!$C$2:$C$121,MATCH($E210,Beete!$B$2:$B$121,0)),""))</f>
        <v/>
      </c>
      <c r="K210" s="15">
        <f>IF($E210="","",IF(IFERROR(INDEX(Beete!$D$2:$D$121,MATCH($E210,Beete!$B$2:$B$121,0)),"")="",1.2,IFERROR(INDEX(Beete!$D$2:$D$121,MATCH($E210,Beete!$B$2:$B$121,0)),"")))</f>
        <v/>
      </c>
      <c r="L210" s="26">
        <f>IF($B210="","",IF(N(IFERROR(INDEX(Kulturen!$I$2:$I$81,MATCH($B210,Kulturen!$B$2:$B$81,0)),""))&gt;0,IFERROR(INDEX(Kulturen!$I$2:$I$81,MATCH($B210,Kulturen!$B$2:$B$81,0)),""),IF(N(IFERROR(INDEX(Kulturen!$J$2:$J$81,MATCH($B210,Kulturen!$B$2:$B$81,0)),""))&gt;0,MAX(1,ROUNDDOWN($K210*100/IFERROR(INDEX(Kulturen!$J$2:$J$81,MATCH($B210,Kulturen!$B$2:$B$81,0)),""),0)),"")))</f>
        <v/>
      </c>
      <c r="M210" s="26">
        <f>IF(OR($J210="",N(IFERROR(INDEX(Kulturen!$K$2:$K$81,MATCH($B210,Kulturen!$B$2:$B$81,0)),""))=0),"",MAX(1,ROUNDDOWN($J210*100/IFERROR(INDEX(Kulturen!$K$2:$K$81,MATCH($B210,Kulturen!$B$2:$B$81,0)),""),0)))</f>
        <v/>
      </c>
      <c r="N210" s="26">
        <f>IF(OR($L210="",$M210=""),"",$L210*$M210)</f>
        <v/>
      </c>
      <c r="O210" s="15">
        <f>IF(OR($N210="",N($J210)*N($K210)=0),"",ROUND($N210/(N($J210)*N($K210)),2))</f>
        <v/>
      </c>
      <c r="P210" s="27">
        <f>IF(OR($B210="",N(IFERROR(INDEX(Kulturen!$L$2:$L$81,MATCH($B210,Kulturen!$B$2:$B$81,0)),""))=0),"",IFERROR(INDEX(Kulturen!$L$2:$L$81,MATCH($B210,Kulturen!$B$2:$B$81,0)),""))</f>
        <v/>
      </c>
      <c r="Q210" s="28">
        <f>IF(OR($N210="",$P210=""),"",ROUND($N210*$P210,1))</f>
        <v/>
      </c>
      <c r="R210" s="10">
        <f>IF($B210="","",T(IFERROR(INDEX(Kulturen!$M$2:$M$81,MATCH($B210,Kulturen!$B$2:$B$81,0)),"")))</f>
        <v/>
      </c>
      <c r="S210" s="30" t="n"/>
      <c r="T210" s="17" t="n"/>
      <c r="U210" s="16" t="n"/>
      <c r="V210" s="16" t="n"/>
    </row>
    <row r="211">
      <c r="A211" s="10">
        <f>IF($B211="","",COUNTIF($B$2:$B211,$B211))</f>
        <v/>
      </c>
      <c r="B211" s="16" t="n"/>
      <c r="C211" s="10">
        <f>IF($B211="","",T(IFERROR(INDEX(Kulturen!$D$2:$D$81,MATCH($B211,Kulturen!$B$2:$B$81,0)),"")))</f>
        <v/>
      </c>
      <c r="D211" s="10">
        <f>IF($B211="","",T(IFERROR(INDEX(Kulturen!$E$2:$E$81,MATCH($B211,Kulturen!$B$2:$B$81,0)),"")))</f>
        <v/>
      </c>
      <c r="E211" s="16" t="n"/>
      <c r="F211" s="20" t="n"/>
      <c r="G211" s="26">
        <f>IF(OR($B211="",$F211=""),"",MOD($F211+N(IFERROR(INDEX(Kulturen!$F$2:$F$81,MATCH($B211,Kulturen!$B$2:$B$81,0)),""))-1,52)+1)</f>
        <v/>
      </c>
      <c r="H211" s="26">
        <f>IF(OR($B211="",$G211=""),"",MOD($G211+N(IFERROR(INDEX(Kulturen!$G$2:$G$81,MATCH($B211,Kulturen!$B$2:$B$81,0)),""))-1,52)+1)</f>
        <v/>
      </c>
      <c r="I211" s="26">
        <f>IF(OR($B211="",$H211=""),"",MOD($H211+N(IFERROR(INDEX(Kulturen!$H$2:$H$81,MATCH($B211,Kulturen!$B$2:$B$81,0)),""))-1,52)+1)</f>
        <v/>
      </c>
      <c r="J211" s="15">
        <f>IF($E211="","",IFERROR(INDEX(Beete!$C$2:$C$121,MATCH($E211,Beete!$B$2:$B$121,0)),""))</f>
        <v/>
      </c>
      <c r="K211" s="15">
        <f>IF($E211="","",IF(IFERROR(INDEX(Beete!$D$2:$D$121,MATCH($E211,Beete!$B$2:$B$121,0)),"")="",1.2,IFERROR(INDEX(Beete!$D$2:$D$121,MATCH($E211,Beete!$B$2:$B$121,0)),"")))</f>
        <v/>
      </c>
      <c r="L211" s="26">
        <f>IF($B211="","",IF(N(IFERROR(INDEX(Kulturen!$I$2:$I$81,MATCH($B211,Kulturen!$B$2:$B$81,0)),""))&gt;0,IFERROR(INDEX(Kulturen!$I$2:$I$81,MATCH($B211,Kulturen!$B$2:$B$81,0)),""),IF(N(IFERROR(INDEX(Kulturen!$J$2:$J$81,MATCH($B211,Kulturen!$B$2:$B$81,0)),""))&gt;0,MAX(1,ROUNDDOWN($K211*100/IFERROR(INDEX(Kulturen!$J$2:$J$81,MATCH($B211,Kulturen!$B$2:$B$81,0)),""),0)),"")))</f>
        <v/>
      </c>
      <c r="M211" s="26">
        <f>IF(OR($J211="",N(IFERROR(INDEX(Kulturen!$K$2:$K$81,MATCH($B211,Kulturen!$B$2:$B$81,0)),""))=0),"",MAX(1,ROUNDDOWN($J211*100/IFERROR(INDEX(Kulturen!$K$2:$K$81,MATCH($B211,Kulturen!$B$2:$B$81,0)),""),0)))</f>
        <v/>
      </c>
      <c r="N211" s="26">
        <f>IF(OR($L211="",$M211=""),"",$L211*$M211)</f>
        <v/>
      </c>
      <c r="O211" s="15">
        <f>IF(OR($N211="",N($J211)*N($K211)=0),"",ROUND($N211/(N($J211)*N($K211)),2))</f>
        <v/>
      </c>
      <c r="P211" s="27">
        <f>IF(OR($B211="",N(IFERROR(INDEX(Kulturen!$L$2:$L$81,MATCH($B211,Kulturen!$B$2:$B$81,0)),""))=0),"",IFERROR(INDEX(Kulturen!$L$2:$L$81,MATCH($B211,Kulturen!$B$2:$B$81,0)),""))</f>
        <v/>
      </c>
      <c r="Q211" s="28">
        <f>IF(OR($N211="",$P211=""),"",ROUND($N211*$P211,1))</f>
        <v/>
      </c>
      <c r="R211" s="10">
        <f>IF($B211="","",T(IFERROR(INDEX(Kulturen!$M$2:$M$81,MATCH($B211,Kulturen!$B$2:$B$81,0)),"")))</f>
        <v/>
      </c>
      <c r="S211" s="30" t="n"/>
      <c r="T211" s="17" t="n"/>
      <c r="U211" s="16" t="n"/>
      <c r="V211" s="16" t="n"/>
    </row>
    <row r="212">
      <c r="A212" s="10">
        <f>IF($B212="","",COUNTIF($B$2:$B212,$B212))</f>
        <v/>
      </c>
      <c r="B212" s="16" t="n"/>
      <c r="C212" s="10">
        <f>IF($B212="","",T(IFERROR(INDEX(Kulturen!$D$2:$D$81,MATCH($B212,Kulturen!$B$2:$B$81,0)),"")))</f>
        <v/>
      </c>
      <c r="D212" s="10">
        <f>IF($B212="","",T(IFERROR(INDEX(Kulturen!$E$2:$E$81,MATCH($B212,Kulturen!$B$2:$B$81,0)),"")))</f>
        <v/>
      </c>
      <c r="E212" s="16" t="n"/>
      <c r="F212" s="20" t="n"/>
      <c r="G212" s="26">
        <f>IF(OR($B212="",$F212=""),"",MOD($F212+N(IFERROR(INDEX(Kulturen!$F$2:$F$81,MATCH($B212,Kulturen!$B$2:$B$81,0)),""))-1,52)+1)</f>
        <v/>
      </c>
      <c r="H212" s="26">
        <f>IF(OR($B212="",$G212=""),"",MOD($G212+N(IFERROR(INDEX(Kulturen!$G$2:$G$81,MATCH($B212,Kulturen!$B$2:$B$81,0)),""))-1,52)+1)</f>
        <v/>
      </c>
      <c r="I212" s="26">
        <f>IF(OR($B212="",$H212=""),"",MOD($H212+N(IFERROR(INDEX(Kulturen!$H$2:$H$81,MATCH($B212,Kulturen!$B$2:$B$81,0)),""))-1,52)+1)</f>
        <v/>
      </c>
      <c r="J212" s="15">
        <f>IF($E212="","",IFERROR(INDEX(Beete!$C$2:$C$121,MATCH($E212,Beete!$B$2:$B$121,0)),""))</f>
        <v/>
      </c>
      <c r="K212" s="15">
        <f>IF($E212="","",IF(IFERROR(INDEX(Beete!$D$2:$D$121,MATCH($E212,Beete!$B$2:$B$121,0)),"")="",1.2,IFERROR(INDEX(Beete!$D$2:$D$121,MATCH($E212,Beete!$B$2:$B$121,0)),"")))</f>
        <v/>
      </c>
      <c r="L212" s="26">
        <f>IF($B212="","",IF(N(IFERROR(INDEX(Kulturen!$I$2:$I$81,MATCH($B212,Kulturen!$B$2:$B$81,0)),""))&gt;0,IFERROR(INDEX(Kulturen!$I$2:$I$81,MATCH($B212,Kulturen!$B$2:$B$81,0)),""),IF(N(IFERROR(INDEX(Kulturen!$J$2:$J$81,MATCH($B212,Kulturen!$B$2:$B$81,0)),""))&gt;0,MAX(1,ROUNDDOWN($K212*100/IFERROR(INDEX(Kulturen!$J$2:$J$81,MATCH($B212,Kulturen!$B$2:$B$81,0)),""),0)),"")))</f>
        <v/>
      </c>
      <c r="M212" s="26">
        <f>IF(OR($J212="",N(IFERROR(INDEX(Kulturen!$K$2:$K$81,MATCH($B212,Kulturen!$B$2:$B$81,0)),""))=0),"",MAX(1,ROUNDDOWN($J212*100/IFERROR(INDEX(Kulturen!$K$2:$K$81,MATCH($B212,Kulturen!$B$2:$B$81,0)),""),0)))</f>
        <v/>
      </c>
      <c r="N212" s="26">
        <f>IF(OR($L212="",$M212=""),"",$L212*$M212)</f>
        <v/>
      </c>
      <c r="O212" s="15">
        <f>IF(OR($N212="",N($J212)*N($K212)=0),"",ROUND($N212/(N($J212)*N($K212)),2))</f>
        <v/>
      </c>
      <c r="P212" s="27">
        <f>IF(OR($B212="",N(IFERROR(INDEX(Kulturen!$L$2:$L$81,MATCH($B212,Kulturen!$B$2:$B$81,0)),""))=0),"",IFERROR(INDEX(Kulturen!$L$2:$L$81,MATCH($B212,Kulturen!$B$2:$B$81,0)),""))</f>
        <v/>
      </c>
      <c r="Q212" s="28">
        <f>IF(OR($N212="",$P212=""),"",ROUND($N212*$P212,1))</f>
        <v/>
      </c>
      <c r="R212" s="10">
        <f>IF($B212="","",T(IFERROR(INDEX(Kulturen!$M$2:$M$81,MATCH($B212,Kulturen!$B$2:$B$81,0)),"")))</f>
        <v/>
      </c>
      <c r="S212" s="30" t="n"/>
      <c r="T212" s="17" t="n"/>
      <c r="U212" s="16" t="n"/>
      <c r="V212" s="16" t="n"/>
    </row>
    <row r="213">
      <c r="A213" s="10">
        <f>IF($B213="","",COUNTIF($B$2:$B213,$B213))</f>
        <v/>
      </c>
      <c r="B213" s="16" t="n"/>
      <c r="C213" s="10">
        <f>IF($B213="","",T(IFERROR(INDEX(Kulturen!$D$2:$D$81,MATCH($B213,Kulturen!$B$2:$B$81,0)),"")))</f>
        <v/>
      </c>
      <c r="D213" s="10">
        <f>IF($B213="","",T(IFERROR(INDEX(Kulturen!$E$2:$E$81,MATCH($B213,Kulturen!$B$2:$B$81,0)),"")))</f>
        <v/>
      </c>
      <c r="E213" s="16" t="n"/>
      <c r="F213" s="20" t="n"/>
      <c r="G213" s="26">
        <f>IF(OR($B213="",$F213=""),"",MOD($F213+N(IFERROR(INDEX(Kulturen!$F$2:$F$81,MATCH($B213,Kulturen!$B$2:$B$81,0)),""))-1,52)+1)</f>
        <v/>
      </c>
      <c r="H213" s="26">
        <f>IF(OR($B213="",$G213=""),"",MOD($G213+N(IFERROR(INDEX(Kulturen!$G$2:$G$81,MATCH($B213,Kulturen!$B$2:$B$81,0)),""))-1,52)+1)</f>
        <v/>
      </c>
      <c r="I213" s="26">
        <f>IF(OR($B213="",$H213=""),"",MOD($H213+N(IFERROR(INDEX(Kulturen!$H$2:$H$81,MATCH($B213,Kulturen!$B$2:$B$81,0)),""))-1,52)+1)</f>
        <v/>
      </c>
      <c r="J213" s="15">
        <f>IF($E213="","",IFERROR(INDEX(Beete!$C$2:$C$121,MATCH($E213,Beete!$B$2:$B$121,0)),""))</f>
        <v/>
      </c>
      <c r="K213" s="15">
        <f>IF($E213="","",IF(IFERROR(INDEX(Beete!$D$2:$D$121,MATCH($E213,Beete!$B$2:$B$121,0)),"")="",1.2,IFERROR(INDEX(Beete!$D$2:$D$121,MATCH($E213,Beete!$B$2:$B$121,0)),"")))</f>
        <v/>
      </c>
      <c r="L213" s="26">
        <f>IF($B213="","",IF(N(IFERROR(INDEX(Kulturen!$I$2:$I$81,MATCH($B213,Kulturen!$B$2:$B$81,0)),""))&gt;0,IFERROR(INDEX(Kulturen!$I$2:$I$81,MATCH($B213,Kulturen!$B$2:$B$81,0)),""),IF(N(IFERROR(INDEX(Kulturen!$J$2:$J$81,MATCH($B213,Kulturen!$B$2:$B$81,0)),""))&gt;0,MAX(1,ROUNDDOWN($K213*100/IFERROR(INDEX(Kulturen!$J$2:$J$81,MATCH($B213,Kulturen!$B$2:$B$81,0)),""),0)),"")))</f>
        <v/>
      </c>
      <c r="M213" s="26">
        <f>IF(OR($J213="",N(IFERROR(INDEX(Kulturen!$K$2:$K$81,MATCH($B213,Kulturen!$B$2:$B$81,0)),""))=0),"",MAX(1,ROUNDDOWN($J213*100/IFERROR(INDEX(Kulturen!$K$2:$K$81,MATCH($B213,Kulturen!$B$2:$B$81,0)),""),0)))</f>
        <v/>
      </c>
      <c r="N213" s="26">
        <f>IF(OR($L213="",$M213=""),"",$L213*$M213)</f>
        <v/>
      </c>
      <c r="O213" s="15">
        <f>IF(OR($N213="",N($J213)*N($K213)=0),"",ROUND($N213/(N($J213)*N($K213)),2))</f>
        <v/>
      </c>
      <c r="P213" s="27">
        <f>IF(OR($B213="",N(IFERROR(INDEX(Kulturen!$L$2:$L$81,MATCH($B213,Kulturen!$B$2:$B$81,0)),""))=0),"",IFERROR(INDEX(Kulturen!$L$2:$L$81,MATCH($B213,Kulturen!$B$2:$B$81,0)),""))</f>
        <v/>
      </c>
      <c r="Q213" s="28">
        <f>IF(OR($N213="",$P213=""),"",ROUND($N213*$P213,1))</f>
        <v/>
      </c>
      <c r="R213" s="10">
        <f>IF($B213="","",T(IFERROR(INDEX(Kulturen!$M$2:$M$81,MATCH($B213,Kulturen!$B$2:$B$81,0)),"")))</f>
        <v/>
      </c>
      <c r="S213" s="30" t="n"/>
      <c r="T213" s="17" t="n"/>
      <c r="U213" s="16" t="n"/>
      <c r="V213" s="16" t="n"/>
    </row>
    <row r="214">
      <c r="A214" s="10">
        <f>IF($B214="","",COUNTIF($B$2:$B214,$B214))</f>
        <v/>
      </c>
      <c r="B214" s="16" t="n"/>
      <c r="C214" s="10">
        <f>IF($B214="","",T(IFERROR(INDEX(Kulturen!$D$2:$D$81,MATCH($B214,Kulturen!$B$2:$B$81,0)),"")))</f>
        <v/>
      </c>
      <c r="D214" s="10">
        <f>IF($B214="","",T(IFERROR(INDEX(Kulturen!$E$2:$E$81,MATCH($B214,Kulturen!$B$2:$B$81,0)),"")))</f>
        <v/>
      </c>
      <c r="E214" s="16" t="n"/>
      <c r="F214" s="20" t="n"/>
      <c r="G214" s="26">
        <f>IF(OR($B214="",$F214=""),"",MOD($F214+N(IFERROR(INDEX(Kulturen!$F$2:$F$81,MATCH($B214,Kulturen!$B$2:$B$81,0)),""))-1,52)+1)</f>
        <v/>
      </c>
      <c r="H214" s="26">
        <f>IF(OR($B214="",$G214=""),"",MOD($G214+N(IFERROR(INDEX(Kulturen!$G$2:$G$81,MATCH($B214,Kulturen!$B$2:$B$81,0)),""))-1,52)+1)</f>
        <v/>
      </c>
      <c r="I214" s="26">
        <f>IF(OR($B214="",$H214=""),"",MOD($H214+N(IFERROR(INDEX(Kulturen!$H$2:$H$81,MATCH($B214,Kulturen!$B$2:$B$81,0)),""))-1,52)+1)</f>
        <v/>
      </c>
      <c r="J214" s="15">
        <f>IF($E214="","",IFERROR(INDEX(Beete!$C$2:$C$121,MATCH($E214,Beete!$B$2:$B$121,0)),""))</f>
        <v/>
      </c>
      <c r="K214" s="15">
        <f>IF($E214="","",IF(IFERROR(INDEX(Beete!$D$2:$D$121,MATCH($E214,Beete!$B$2:$B$121,0)),"")="",1.2,IFERROR(INDEX(Beete!$D$2:$D$121,MATCH($E214,Beete!$B$2:$B$121,0)),"")))</f>
        <v/>
      </c>
      <c r="L214" s="26">
        <f>IF($B214="","",IF(N(IFERROR(INDEX(Kulturen!$I$2:$I$81,MATCH($B214,Kulturen!$B$2:$B$81,0)),""))&gt;0,IFERROR(INDEX(Kulturen!$I$2:$I$81,MATCH($B214,Kulturen!$B$2:$B$81,0)),""),IF(N(IFERROR(INDEX(Kulturen!$J$2:$J$81,MATCH($B214,Kulturen!$B$2:$B$81,0)),""))&gt;0,MAX(1,ROUNDDOWN($K214*100/IFERROR(INDEX(Kulturen!$J$2:$J$81,MATCH($B214,Kulturen!$B$2:$B$81,0)),""),0)),"")))</f>
        <v/>
      </c>
      <c r="M214" s="26">
        <f>IF(OR($J214="",N(IFERROR(INDEX(Kulturen!$K$2:$K$81,MATCH($B214,Kulturen!$B$2:$B$81,0)),""))=0),"",MAX(1,ROUNDDOWN($J214*100/IFERROR(INDEX(Kulturen!$K$2:$K$81,MATCH($B214,Kulturen!$B$2:$B$81,0)),""),0)))</f>
        <v/>
      </c>
      <c r="N214" s="26">
        <f>IF(OR($L214="",$M214=""),"",$L214*$M214)</f>
        <v/>
      </c>
      <c r="O214" s="15">
        <f>IF(OR($N214="",N($J214)*N($K214)=0),"",ROUND($N214/(N($J214)*N($K214)),2))</f>
        <v/>
      </c>
      <c r="P214" s="27">
        <f>IF(OR($B214="",N(IFERROR(INDEX(Kulturen!$L$2:$L$81,MATCH($B214,Kulturen!$B$2:$B$81,0)),""))=0),"",IFERROR(INDEX(Kulturen!$L$2:$L$81,MATCH($B214,Kulturen!$B$2:$B$81,0)),""))</f>
        <v/>
      </c>
      <c r="Q214" s="28">
        <f>IF(OR($N214="",$P214=""),"",ROUND($N214*$P214,1))</f>
        <v/>
      </c>
      <c r="R214" s="10">
        <f>IF($B214="","",T(IFERROR(INDEX(Kulturen!$M$2:$M$81,MATCH($B214,Kulturen!$B$2:$B$81,0)),"")))</f>
        <v/>
      </c>
      <c r="S214" s="30" t="n"/>
      <c r="T214" s="17" t="n"/>
      <c r="U214" s="16" t="n"/>
      <c r="V214" s="16" t="n"/>
    </row>
    <row r="215">
      <c r="A215" s="10">
        <f>IF($B215="","",COUNTIF($B$2:$B215,$B215))</f>
        <v/>
      </c>
      <c r="B215" s="16" t="n"/>
      <c r="C215" s="10">
        <f>IF($B215="","",T(IFERROR(INDEX(Kulturen!$D$2:$D$81,MATCH($B215,Kulturen!$B$2:$B$81,0)),"")))</f>
        <v/>
      </c>
      <c r="D215" s="10">
        <f>IF($B215="","",T(IFERROR(INDEX(Kulturen!$E$2:$E$81,MATCH($B215,Kulturen!$B$2:$B$81,0)),"")))</f>
        <v/>
      </c>
      <c r="E215" s="16" t="n"/>
      <c r="F215" s="20" t="n"/>
      <c r="G215" s="26">
        <f>IF(OR($B215="",$F215=""),"",MOD($F215+N(IFERROR(INDEX(Kulturen!$F$2:$F$81,MATCH($B215,Kulturen!$B$2:$B$81,0)),""))-1,52)+1)</f>
        <v/>
      </c>
      <c r="H215" s="26">
        <f>IF(OR($B215="",$G215=""),"",MOD($G215+N(IFERROR(INDEX(Kulturen!$G$2:$G$81,MATCH($B215,Kulturen!$B$2:$B$81,0)),""))-1,52)+1)</f>
        <v/>
      </c>
      <c r="I215" s="26">
        <f>IF(OR($B215="",$H215=""),"",MOD($H215+N(IFERROR(INDEX(Kulturen!$H$2:$H$81,MATCH($B215,Kulturen!$B$2:$B$81,0)),""))-1,52)+1)</f>
        <v/>
      </c>
      <c r="J215" s="15">
        <f>IF($E215="","",IFERROR(INDEX(Beete!$C$2:$C$121,MATCH($E215,Beete!$B$2:$B$121,0)),""))</f>
        <v/>
      </c>
      <c r="K215" s="15">
        <f>IF($E215="","",IF(IFERROR(INDEX(Beete!$D$2:$D$121,MATCH($E215,Beete!$B$2:$B$121,0)),"")="",1.2,IFERROR(INDEX(Beete!$D$2:$D$121,MATCH($E215,Beete!$B$2:$B$121,0)),"")))</f>
        <v/>
      </c>
      <c r="L215" s="26">
        <f>IF($B215="","",IF(N(IFERROR(INDEX(Kulturen!$I$2:$I$81,MATCH($B215,Kulturen!$B$2:$B$81,0)),""))&gt;0,IFERROR(INDEX(Kulturen!$I$2:$I$81,MATCH($B215,Kulturen!$B$2:$B$81,0)),""),IF(N(IFERROR(INDEX(Kulturen!$J$2:$J$81,MATCH($B215,Kulturen!$B$2:$B$81,0)),""))&gt;0,MAX(1,ROUNDDOWN($K215*100/IFERROR(INDEX(Kulturen!$J$2:$J$81,MATCH($B215,Kulturen!$B$2:$B$81,0)),""),0)),"")))</f>
        <v/>
      </c>
      <c r="M215" s="26">
        <f>IF(OR($J215="",N(IFERROR(INDEX(Kulturen!$K$2:$K$81,MATCH($B215,Kulturen!$B$2:$B$81,0)),""))=0),"",MAX(1,ROUNDDOWN($J215*100/IFERROR(INDEX(Kulturen!$K$2:$K$81,MATCH($B215,Kulturen!$B$2:$B$81,0)),""),0)))</f>
        <v/>
      </c>
      <c r="N215" s="26">
        <f>IF(OR($L215="",$M215=""),"",$L215*$M215)</f>
        <v/>
      </c>
      <c r="O215" s="15">
        <f>IF(OR($N215="",N($J215)*N($K215)=0),"",ROUND($N215/(N($J215)*N($K215)),2))</f>
        <v/>
      </c>
      <c r="P215" s="27">
        <f>IF(OR($B215="",N(IFERROR(INDEX(Kulturen!$L$2:$L$81,MATCH($B215,Kulturen!$B$2:$B$81,0)),""))=0),"",IFERROR(INDEX(Kulturen!$L$2:$L$81,MATCH($B215,Kulturen!$B$2:$B$81,0)),""))</f>
        <v/>
      </c>
      <c r="Q215" s="28">
        <f>IF(OR($N215="",$P215=""),"",ROUND($N215*$P215,1))</f>
        <v/>
      </c>
      <c r="R215" s="10">
        <f>IF($B215="","",T(IFERROR(INDEX(Kulturen!$M$2:$M$81,MATCH($B215,Kulturen!$B$2:$B$81,0)),"")))</f>
        <v/>
      </c>
      <c r="S215" s="30" t="n"/>
      <c r="T215" s="17" t="n"/>
      <c r="U215" s="16" t="n"/>
      <c r="V215" s="16" t="n"/>
    </row>
    <row r="216">
      <c r="A216" s="10">
        <f>IF($B216="","",COUNTIF($B$2:$B216,$B216))</f>
        <v/>
      </c>
      <c r="B216" s="16" t="n"/>
      <c r="C216" s="10">
        <f>IF($B216="","",T(IFERROR(INDEX(Kulturen!$D$2:$D$81,MATCH($B216,Kulturen!$B$2:$B$81,0)),"")))</f>
        <v/>
      </c>
      <c r="D216" s="10">
        <f>IF($B216="","",T(IFERROR(INDEX(Kulturen!$E$2:$E$81,MATCH($B216,Kulturen!$B$2:$B$81,0)),"")))</f>
        <v/>
      </c>
      <c r="E216" s="16" t="n"/>
      <c r="F216" s="20" t="n"/>
      <c r="G216" s="26">
        <f>IF(OR($B216="",$F216=""),"",MOD($F216+N(IFERROR(INDEX(Kulturen!$F$2:$F$81,MATCH($B216,Kulturen!$B$2:$B$81,0)),""))-1,52)+1)</f>
        <v/>
      </c>
      <c r="H216" s="26">
        <f>IF(OR($B216="",$G216=""),"",MOD($G216+N(IFERROR(INDEX(Kulturen!$G$2:$G$81,MATCH($B216,Kulturen!$B$2:$B$81,0)),""))-1,52)+1)</f>
        <v/>
      </c>
      <c r="I216" s="26">
        <f>IF(OR($B216="",$H216=""),"",MOD($H216+N(IFERROR(INDEX(Kulturen!$H$2:$H$81,MATCH($B216,Kulturen!$B$2:$B$81,0)),""))-1,52)+1)</f>
        <v/>
      </c>
      <c r="J216" s="15">
        <f>IF($E216="","",IFERROR(INDEX(Beete!$C$2:$C$121,MATCH($E216,Beete!$B$2:$B$121,0)),""))</f>
        <v/>
      </c>
      <c r="K216" s="15">
        <f>IF($E216="","",IF(IFERROR(INDEX(Beete!$D$2:$D$121,MATCH($E216,Beete!$B$2:$B$121,0)),"")="",1.2,IFERROR(INDEX(Beete!$D$2:$D$121,MATCH($E216,Beete!$B$2:$B$121,0)),"")))</f>
        <v/>
      </c>
      <c r="L216" s="26">
        <f>IF($B216="","",IF(N(IFERROR(INDEX(Kulturen!$I$2:$I$81,MATCH($B216,Kulturen!$B$2:$B$81,0)),""))&gt;0,IFERROR(INDEX(Kulturen!$I$2:$I$81,MATCH($B216,Kulturen!$B$2:$B$81,0)),""),IF(N(IFERROR(INDEX(Kulturen!$J$2:$J$81,MATCH($B216,Kulturen!$B$2:$B$81,0)),""))&gt;0,MAX(1,ROUNDDOWN($K216*100/IFERROR(INDEX(Kulturen!$J$2:$J$81,MATCH($B216,Kulturen!$B$2:$B$81,0)),""),0)),"")))</f>
        <v/>
      </c>
      <c r="M216" s="26">
        <f>IF(OR($J216="",N(IFERROR(INDEX(Kulturen!$K$2:$K$81,MATCH($B216,Kulturen!$B$2:$B$81,0)),""))=0),"",MAX(1,ROUNDDOWN($J216*100/IFERROR(INDEX(Kulturen!$K$2:$K$81,MATCH($B216,Kulturen!$B$2:$B$81,0)),""),0)))</f>
        <v/>
      </c>
      <c r="N216" s="26">
        <f>IF(OR($L216="",$M216=""),"",$L216*$M216)</f>
        <v/>
      </c>
      <c r="O216" s="15">
        <f>IF(OR($N216="",N($J216)*N($K216)=0),"",ROUND($N216/(N($J216)*N($K216)),2))</f>
        <v/>
      </c>
      <c r="P216" s="27">
        <f>IF(OR($B216="",N(IFERROR(INDEX(Kulturen!$L$2:$L$81,MATCH($B216,Kulturen!$B$2:$B$81,0)),""))=0),"",IFERROR(INDEX(Kulturen!$L$2:$L$81,MATCH($B216,Kulturen!$B$2:$B$81,0)),""))</f>
        <v/>
      </c>
      <c r="Q216" s="28">
        <f>IF(OR($N216="",$P216=""),"",ROUND($N216*$P216,1))</f>
        <v/>
      </c>
      <c r="R216" s="10">
        <f>IF($B216="","",T(IFERROR(INDEX(Kulturen!$M$2:$M$81,MATCH($B216,Kulturen!$B$2:$B$81,0)),"")))</f>
        <v/>
      </c>
      <c r="S216" s="30" t="n"/>
      <c r="T216" s="17" t="n"/>
      <c r="U216" s="16" t="n"/>
      <c r="V216" s="16" t="n"/>
    </row>
    <row r="217">
      <c r="A217" s="10">
        <f>IF($B217="","",COUNTIF($B$2:$B217,$B217))</f>
        <v/>
      </c>
      <c r="B217" s="16" t="n"/>
      <c r="C217" s="10">
        <f>IF($B217="","",T(IFERROR(INDEX(Kulturen!$D$2:$D$81,MATCH($B217,Kulturen!$B$2:$B$81,0)),"")))</f>
        <v/>
      </c>
      <c r="D217" s="10">
        <f>IF($B217="","",T(IFERROR(INDEX(Kulturen!$E$2:$E$81,MATCH($B217,Kulturen!$B$2:$B$81,0)),"")))</f>
        <v/>
      </c>
      <c r="E217" s="16" t="n"/>
      <c r="F217" s="20" t="n"/>
      <c r="G217" s="26">
        <f>IF(OR($B217="",$F217=""),"",MOD($F217+N(IFERROR(INDEX(Kulturen!$F$2:$F$81,MATCH($B217,Kulturen!$B$2:$B$81,0)),""))-1,52)+1)</f>
        <v/>
      </c>
      <c r="H217" s="26">
        <f>IF(OR($B217="",$G217=""),"",MOD($G217+N(IFERROR(INDEX(Kulturen!$G$2:$G$81,MATCH($B217,Kulturen!$B$2:$B$81,0)),""))-1,52)+1)</f>
        <v/>
      </c>
      <c r="I217" s="26">
        <f>IF(OR($B217="",$H217=""),"",MOD($H217+N(IFERROR(INDEX(Kulturen!$H$2:$H$81,MATCH($B217,Kulturen!$B$2:$B$81,0)),""))-1,52)+1)</f>
        <v/>
      </c>
      <c r="J217" s="15">
        <f>IF($E217="","",IFERROR(INDEX(Beete!$C$2:$C$121,MATCH($E217,Beete!$B$2:$B$121,0)),""))</f>
        <v/>
      </c>
      <c r="K217" s="15">
        <f>IF($E217="","",IF(IFERROR(INDEX(Beete!$D$2:$D$121,MATCH($E217,Beete!$B$2:$B$121,0)),"")="",1.2,IFERROR(INDEX(Beete!$D$2:$D$121,MATCH($E217,Beete!$B$2:$B$121,0)),"")))</f>
        <v/>
      </c>
      <c r="L217" s="26">
        <f>IF($B217="","",IF(N(IFERROR(INDEX(Kulturen!$I$2:$I$81,MATCH($B217,Kulturen!$B$2:$B$81,0)),""))&gt;0,IFERROR(INDEX(Kulturen!$I$2:$I$81,MATCH($B217,Kulturen!$B$2:$B$81,0)),""),IF(N(IFERROR(INDEX(Kulturen!$J$2:$J$81,MATCH($B217,Kulturen!$B$2:$B$81,0)),""))&gt;0,MAX(1,ROUNDDOWN($K217*100/IFERROR(INDEX(Kulturen!$J$2:$J$81,MATCH($B217,Kulturen!$B$2:$B$81,0)),""),0)),"")))</f>
        <v/>
      </c>
      <c r="M217" s="26">
        <f>IF(OR($J217="",N(IFERROR(INDEX(Kulturen!$K$2:$K$81,MATCH($B217,Kulturen!$B$2:$B$81,0)),""))=0),"",MAX(1,ROUNDDOWN($J217*100/IFERROR(INDEX(Kulturen!$K$2:$K$81,MATCH($B217,Kulturen!$B$2:$B$81,0)),""),0)))</f>
        <v/>
      </c>
      <c r="N217" s="26">
        <f>IF(OR($L217="",$M217=""),"",$L217*$M217)</f>
        <v/>
      </c>
      <c r="O217" s="15">
        <f>IF(OR($N217="",N($J217)*N($K217)=0),"",ROUND($N217/(N($J217)*N($K217)),2))</f>
        <v/>
      </c>
      <c r="P217" s="27">
        <f>IF(OR($B217="",N(IFERROR(INDEX(Kulturen!$L$2:$L$81,MATCH($B217,Kulturen!$B$2:$B$81,0)),""))=0),"",IFERROR(INDEX(Kulturen!$L$2:$L$81,MATCH($B217,Kulturen!$B$2:$B$81,0)),""))</f>
        <v/>
      </c>
      <c r="Q217" s="28">
        <f>IF(OR($N217="",$P217=""),"",ROUND($N217*$P217,1))</f>
        <v/>
      </c>
      <c r="R217" s="10">
        <f>IF($B217="","",T(IFERROR(INDEX(Kulturen!$M$2:$M$81,MATCH($B217,Kulturen!$B$2:$B$81,0)),"")))</f>
        <v/>
      </c>
      <c r="S217" s="30" t="n"/>
      <c r="T217" s="17" t="n"/>
      <c r="U217" s="16" t="n"/>
      <c r="V217" s="16" t="n"/>
    </row>
    <row r="218">
      <c r="A218" s="10">
        <f>IF($B218="","",COUNTIF($B$2:$B218,$B218))</f>
        <v/>
      </c>
      <c r="B218" s="16" t="n"/>
      <c r="C218" s="10">
        <f>IF($B218="","",T(IFERROR(INDEX(Kulturen!$D$2:$D$81,MATCH($B218,Kulturen!$B$2:$B$81,0)),"")))</f>
        <v/>
      </c>
      <c r="D218" s="10">
        <f>IF($B218="","",T(IFERROR(INDEX(Kulturen!$E$2:$E$81,MATCH($B218,Kulturen!$B$2:$B$81,0)),"")))</f>
        <v/>
      </c>
      <c r="E218" s="16" t="n"/>
      <c r="F218" s="20" t="n"/>
      <c r="G218" s="26">
        <f>IF(OR($B218="",$F218=""),"",MOD($F218+N(IFERROR(INDEX(Kulturen!$F$2:$F$81,MATCH($B218,Kulturen!$B$2:$B$81,0)),""))-1,52)+1)</f>
        <v/>
      </c>
      <c r="H218" s="26">
        <f>IF(OR($B218="",$G218=""),"",MOD($G218+N(IFERROR(INDEX(Kulturen!$G$2:$G$81,MATCH($B218,Kulturen!$B$2:$B$81,0)),""))-1,52)+1)</f>
        <v/>
      </c>
      <c r="I218" s="26">
        <f>IF(OR($B218="",$H218=""),"",MOD($H218+N(IFERROR(INDEX(Kulturen!$H$2:$H$81,MATCH($B218,Kulturen!$B$2:$B$81,0)),""))-1,52)+1)</f>
        <v/>
      </c>
      <c r="J218" s="15">
        <f>IF($E218="","",IFERROR(INDEX(Beete!$C$2:$C$121,MATCH($E218,Beete!$B$2:$B$121,0)),""))</f>
        <v/>
      </c>
      <c r="K218" s="15">
        <f>IF($E218="","",IF(IFERROR(INDEX(Beete!$D$2:$D$121,MATCH($E218,Beete!$B$2:$B$121,0)),"")="",1.2,IFERROR(INDEX(Beete!$D$2:$D$121,MATCH($E218,Beete!$B$2:$B$121,0)),"")))</f>
        <v/>
      </c>
      <c r="L218" s="26">
        <f>IF($B218="","",IF(N(IFERROR(INDEX(Kulturen!$I$2:$I$81,MATCH($B218,Kulturen!$B$2:$B$81,0)),""))&gt;0,IFERROR(INDEX(Kulturen!$I$2:$I$81,MATCH($B218,Kulturen!$B$2:$B$81,0)),""),IF(N(IFERROR(INDEX(Kulturen!$J$2:$J$81,MATCH($B218,Kulturen!$B$2:$B$81,0)),""))&gt;0,MAX(1,ROUNDDOWN($K218*100/IFERROR(INDEX(Kulturen!$J$2:$J$81,MATCH($B218,Kulturen!$B$2:$B$81,0)),""),0)),"")))</f>
        <v/>
      </c>
      <c r="M218" s="26">
        <f>IF(OR($J218="",N(IFERROR(INDEX(Kulturen!$K$2:$K$81,MATCH($B218,Kulturen!$B$2:$B$81,0)),""))=0),"",MAX(1,ROUNDDOWN($J218*100/IFERROR(INDEX(Kulturen!$K$2:$K$81,MATCH($B218,Kulturen!$B$2:$B$81,0)),""),0)))</f>
        <v/>
      </c>
      <c r="N218" s="26">
        <f>IF(OR($L218="",$M218=""),"",$L218*$M218)</f>
        <v/>
      </c>
      <c r="O218" s="15">
        <f>IF(OR($N218="",N($J218)*N($K218)=0),"",ROUND($N218/(N($J218)*N($K218)),2))</f>
        <v/>
      </c>
      <c r="P218" s="27">
        <f>IF(OR($B218="",N(IFERROR(INDEX(Kulturen!$L$2:$L$81,MATCH($B218,Kulturen!$B$2:$B$81,0)),""))=0),"",IFERROR(INDEX(Kulturen!$L$2:$L$81,MATCH($B218,Kulturen!$B$2:$B$81,0)),""))</f>
        <v/>
      </c>
      <c r="Q218" s="28">
        <f>IF(OR($N218="",$P218=""),"",ROUND($N218*$P218,1))</f>
        <v/>
      </c>
      <c r="R218" s="10">
        <f>IF($B218="","",T(IFERROR(INDEX(Kulturen!$M$2:$M$81,MATCH($B218,Kulturen!$B$2:$B$81,0)),"")))</f>
        <v/>
      </c>
      <c r="S218" s="30" t="n"/>
      <c r="T218" s="17" t="n"/>
      <c r="U218" s="16" t="n"/>
      <c r="V218" s="16" t="n"/>
    </row>
    <row r="219">
      <c r="A219" s="10">
        <f>IF($B219="","",COUNTIF($B$2:$B219,$B219))</f>
        <v/>
      </c>
      <c r="B219" s="16" t="n"/>
      <c r="C219" s="10">
        <f>IF($B219="","",T(IFERROR(INDEX(Kulturen!$D$2:$D$81,MATCH($B219,Kulturen!$B$2:$B$81,0)),"")))</f>
        <v/>
      </c>
      <c r="D219" s="10">
        <f>IF($B219="","",T(IFERROR(INDEX(Kulturen!$E$2:$E$81,MATCH($B219,Kulturen!$B$2:$B$81,0)),"")))</f>
        <v/>
      </c>
      <c r="E219" s="16" t="n"/>
      <c r="F219" s="20" t="n"/>
      <c r="G219" s="26">
        <f>IF(OR($B219="",$F219=""),"",MOD($F219+N(IFERROR(INDEX(Kulturen!$F$2:$F$81,MATCH($B219,Kulturen!$B$2:$B$81,0)),""))-1,52)+1)</f>
        <v/>
      </c>
      <c r="H219" s="26">
        <f>IF(OR($B219="",$G219=""),"",MOD($G219+N(IFERROR(INDEX(Kulturen!$G$2:$G$81,MATCH($B219,Kulturen!$B$2:$B$81,0)),""))-1,52)+1)</f>
        <v/>
      </c>
      <c r="I219" s="26">
        <f>IF(OR($B219="",$H219=""),"",MOD($H219+N(IFERROR(INDEX(Kulturen!$H$2:$H$81,MATCH($B219,Kulturen!$B$2:$B$81,0)),""))-1,52)+1)</f>
        <v/>
      </c>
      <c r="J219" s="15">
        <f>IF($E219="","",IFERROR(INDEX(Beete!$C$2:$C$121,MATCH($E219,Beete!$B$2:$B$121,0)),""))</f>
        <v/>
      </c>
      <c r="K219" s="15">
        <f>IF($E219="","",IF(IFERROR(INDEX(Beete!$D$2:$D$121,MATCH($E219,Beete!$B$2:$B$121,0)),"")="",1.2,IFERROR(INDEX(Beete!$D$2:$D$121,MATCH($E219,Beete!$B$2:$B$121,0)),"")))</f>
        <v/>
      </c>
      <c r="L219" s="26">
        <f>IF($B219="","",IF(N(IFERROR(INDEX(Kulturen!$I$2:$I$81,MATCH($B219,Kulturen!$B$2:$B$81,0)),""))&gt;0,IFERROR(INDEX(Kulturen!$I$2:$I$81,MATCH($B219,Kulturen!$B$2:$B$81,0)),""),IF(N(IFERROR(INDEX(Kulturen!$J$2:$J$81,MATCH($B219,Kulturen!$B$2:$B$81,0)),""))&gt;0,MAX(1,ROUNDDOWN($K219*100/IFERROR(INDEX(Kulturen!$J$2:$J$81,MATCH($B219,Kulturen!$B$2:$B$81,0)),""),0)),"")))</f>
        <v/>
      </c>
      <c r="M219" s="26">
        <f>IF(OR($J219="",N(IFERROR(INDEX(Kulturen!$K$2:$K$81,MATCH($B219,Kulturen!$B$2:$B$81,0)),""))=0),"",MAX(1,ROUNDDOWN($J219*100/IFERROR(INDEX(Kulturen!$K$2:$K$81,MATCH($B219,Kulturen!$B$2:$B$81,0)),""),0)))</f>
        <v/>
      </c>
      <c r="N219" s="26">
        <f>IF(OR($L219="",$M219=""),"",$L219*$M219)</f>
        <v/>
      </c>
      <c r="O219" s="15">
        <f>IF(OR($N219="",N($J219)*N($K219)=0),"",ROUND($N219/(N($J219)*N($K219)),2))</f>
        <v/>
      </c>
      <c r="P219" s="27">
        <f>IF(OR($B219="",N(IFERROR(INDEX(Kulturen!$L$2:$L$81,MATCH($B219,Kulturen!$B$2:$B$81,0)),""))=0),"",IFERROR(INDEX(Kulturen!$L$2:$L$81,MATCH($B219,Kulturen!$B$2:$B$81,0)),""))</f>
        <v/>
      </c>
      <c r="Q219" s="28">
        <f>IF(OR($N219="",$P219=""),"",ROUND($N219*$P219,1))</f>
        <v/>
      </c>
      <c r="R219" s="10">
        <f>IF($B219="","",T(IFERROR(INDEX(Kulturen!$M$2:$M$81,MATCH($B219,Kulturen!$B$2:$B$81,0)),"")))</f>
        <v/>
      </c>
      <c r="S219" s="30" t="n"/>
      <c r="T219" s="17" t="n"/>
      <c r="U219" s="16" t="n"/>
      <c r="V219" s="16" t="n"/>
    </row>
    <row r="220">
      <c r="A220" s="10">
        <f>IF($B220="","",COUNTIF($B$2:$B220,$B220))</f>
        <v/>
      </c>
      <c r="B220" s="16" t="n"/>
      <c r="C220" s="10">
        <f>IF($B220="","",T(IFERROR(INDEX(Kulturen!$D$2:$D$81,MATCH($B220,Kulturen!$B$2:$B$81,0)),"")))</f>
        <v/>
      </c>
      <c r="D220" s="10">
        <f>IF($B220="","",T(IFERROR(INDEX(Kulturen!$E$2:$E$81,MATCH($B220,Kulturen!$B$2:$B$81,0)),"")))</f>
        <v/>
      </c>
      <c r="E220" s="16" t="n"/>
      <c r="F220" s="20" t="n"/>
      <c r="G220" s="26">
        <f>IF(OR($B220="",$F220=""),"",MOD($F220+N(IFERROR(INDEX(Kulturen!$F$2:$F$81,MATCH($B220,Kulturen!$B$2:$B$81,0)),""))-1,52)+1)</f>
        <v/>
      </c>
      <c r="H220" s="26">
        <f>IF(OR($B220="",$G220=""),"",MOD($G220+N(IFERROR(INDEX(Kulturen!$G$2:$G$81,MATCH($B220,Kulturen!$B$2:$B$81,0)),""))-1,52)+1)</f>
        <v/>
      </c>
      <c r="I220" s="26">
        <f>IF(OR($B220="",$H220=""),"",MOD($H220+N(IFERROR(INDEX(Kulturen!$H$2:$H$81,MATCH($B220,Kulturen!$B$2:$B$81,0)),""))-1,52)+1)</f>
        <v/>
      </c>
      <c r="J220" s="15">
        <f>IF($E220="","",IFERROR(INDEX(Beete!$C$2:$C$121,MATCH($E220,Beete!$B$2:$B$121,0)),""))</f>
        <v/>
      </c>
      <c r="K220" s="15">
        <f>IF($E220="","",IF(IFERROR(INDEX(Beete!$D$2:$D$121,MATCH($E220,Beete!$B$2:$B$121,0)),"")="",1.2,IFERROR(INDEX(Beete!$D$2:$D$121,MATCH($E220,Beete!$B$2:$B$121,0)),"")))</f>
        <v/>
      </c>
      <c r="L220" s="26">
        <f>IF($B220="","",IF(N(IFERROR(INDEX(Kulturen!$I$2:$I$81,MATCH($B220,Kulturen!$B$2:$B$81,0)),""))&gt;0,IFERROR(INDEX(Kulturen!$I$2:$I$81,MATCH($B220,Kulturen!$B$2:$B$81,0)),""),IF(N(IFERROR(INDEX(Kulturen!$J$2:$J$81,MATCH($B220,Kulturen!$B$2:$B$81,0)),""))&gt;0,MAX(1,ROUNDDOWN($K220*100/IFERROR(INDEX(Kulturen!$J$2:$J$81,MATCH($B220,Kulturen!$B$2:$B$81,0)),""),0)),"")))</f>
        <v/>
      </c>
      <c r="M220" s="26">
        <f>IF(OR($J220="",N(IFERROR(INDEX(Kulturen!$K$2:$K$81,MATCH($B220,Kulturen!$B$2:$B$81,0)),""))=0),"",MAX(1,ROUNDDOWN($J220*100/IFERROR(INDEX(Kulturen!$K$2:$K$81,MATCH($B220,Kulturen!$B$2:$B$81,0)),""),0)))</f>
        <v/>
      </c>
      <c r="N220" s="26">
        <f>IF(OR($L220="",$M220=""),"",$L220*$M220)</f>
        <v/>
      </c>
      <c r="O220" s="15">
        <f>IF(OR($N220="",N($J220)*N($K220)=0),"",ROUND($N220/(N($J220)*N($K220)),2))</f>
        <v/>
      </c>
      <c r="P220" s="27">
        <f>IF(OR($B220="",N(IFERROR(INDEX(Kulturen!$L$2:$L$81,MATCH($B220,Kulturen!$B$2:$B$81,0)),""))=0),"",IFERROR(INDEX(Kulturen!$L$2:$L$81,MATCH($B220,Kulturen!$B$2:$B$81,0)),""))</f>
        <v/>
      </c>
      <c r="Q220" s="28">
        <f>IF(OR($N220="",$P220=""),"",ROUND($N220*$P220,1))</f>
        <v/>
      </c>
      <c r="R220" s="10">
        <f>IF($B220="","",T(IFERROR(INDEX(Kulturen!$M$2:$M$81,MATCH($B220,Kulturen!$B$2:$B$81,0)),"")))</f>
        <v/>
      </c>
      <c r="S220" s="30" t="n"/>
      <c r="T220" s="17" t="n"/>
      <c r="U220" s="16" t="n"/>
      <c r="V220" s="16" t="n"/>
    </row>
    <row r="221">
      <c r="A221" s="10">
        <f>IF($B221="","",COUNTIF($B$2:$B221,$B221))</f>
        <v/>
      </c>
      <c r="B221" s="16" t="n"/>
      <c r="C221" s="10">
        <f>IF($B221="","",T(IFERROR(INDEX(Kulturen!$D$2:$D$81,MATCH($B221,Kulturen!$B$2:$B$81,0)),"")))</f>
        <v/>
      </c>
      <c r="D221" s="10">
        <f>IF($B221="","",T(IFERROR(INDEX(Kulturen!$E$2:$E$81,MATCH($B221,Kulturen!$B$2:$B$81,0)),"")))</f>
        <v/>
      </c>
      <c r="E221" s="16" t="n"/>
      <c r="F221" s="20" t="n"/>
      <c r="G221" s="26">
        <f>IF(OR($B221="",$F221=""),"",MOD($F221+N(IFERROR(INDEX(Kulturen!$F$2:$F$81,MATCH($B221,Kulturen!$B$2:$B$81,0)),""))-1,52)+1)</f>
        <v/>
      </c>
      <c r="H221" s="26">
        <f>IF(OR($B221="",$G221=""),"",MOD($G221+N(IFERROR(INDEX(Kulturen!$G$2:$G$81,MATCH($B221,Kulturen!$B$2:$B$81,0)),""))-1,52)+1)</f>
        <v/>
      </c>
      <c r="I221" s="26">
        <f>IF(OR($B221="",$H221=""),"",MOD($H221+N(IFERROR(INDEX(Kulturen!$H$2:$H$81,MATCH($B221,Kulturen!$B$2:$B$81,0)),""))-1,52)+1)</f>
        <v/>
      </c>
      <c r="J221" s="15">
        <f>IF($E221="","",IFERROR(INDEX(Beete!$C$2:$C$121,MATCH($E221,Beete!$B$2:$B$121,0)),""))</f>
        <v/>
      </c>
      <c r="K221" s="15">
        <f>IF($E221="","",IF(IFERROR(INDEX(Beete!$D$2:$D$121,MATCH($E221,Beete!$B$2:$B$121,0)),"")="",1.2,IFERROR(INDEX(Beete!$D$2:$D$121,MATCH($E221,Beete!$B$2:$B$121,0)),"")))</f>
        <v/>
      </c>
      <c r="L221" s="26">
        <f>IF($B221="","",IF(N(IFERROR(INDEX(Kulturen!$I$2:$I$81,MATCH($B221,Kulturen!$B$2:$B$81,0)),""))&gt;0,IFERROR(INDEX(Kulturen!$I$2:$I$81,MATCH($B221,Kulturen!$B$2:$B$81,0)),""),IF(N(IFERROR(INDEX(Kulturen!$J$2:$J$81,MATCH($B221,Kulturen!$B$2:$B$81,0)),""))&gt;0,MAX(1,ROUNDDOWN($K221*100/IFERROR(INDEX(Kulturen!$J$2:$J$81,MATCH($B221,Kulturen!$B$2:$B$81,0)),""),0)),"")))</f>
        <v/>
      </c>
      <c r="M221" s="26">
        <f>IF(OR($J221="",N(IFERROR(INDEX(Kulturen!$K$2:$K$81,MATCH($B221,Kulturen!$B$2:$B$81,0)),""))=0),"",MAX(1,ROUNDDOWN($J221*100/IFERROR(INDEX(Kulturen!$K$2:$K$81,MATCH($B221,Kulturen!$B$2:$B$81,0)),""),0)))</f>
        <v/>
      </c>
      <c r="N221" s="26">
        <f>IF(OR($L221="",$M221=""),"",$L221*$M221)</f>
        <v/>
      </c>
      <c r="O221" s="15">
        <f>IF(OR($N221="",N($J221)*N($K221)=0),"",ROUND($N221/(N($J221)*N($K221)),2))</f>
        <v/>
      </c>
      <c r="P221" s="27">
        <f>IF(OR($B221="",N(IFERROR(INDEX(Kulturen!$L$2:$L$81,MATCH($B221,Kulturen!$B$2:$B$81,0)),""))=0),"",IFERROR(INDEX(Kulturen!$L$2:$L$81,MATCH($B221,Kulturen!$B$2:$B$81,0)),""))</f>
        <v/>
      </c>
      <c r="Q221" s="28">
        <f>IF(OR($N221="",$P221=""),"",ROUND($N221*$P221,1))</f>
        <v/>
      </c>
      <c r="R221" s="10">
        <f>IF($B221="","",T(IFERROR(INDEX(Kulturen!$M$2:$M$81,MATCH($B221,Kulturen!$B$2:$B$81,0)),"")))</f>
        <v/>
      </c>
      <c r="S221" s="30" t="n"/>
      <c r="T221" s="17" t="n"/>
      <c r="U221" s="16" t="n"/>
      <c r="V221" s="16" t="n"/>
    </row>
    <row r="222">
      <c r="A222" s="10">
        <f>IF($B222="","",COUNTIF($B$2:$B222,$B222))</f>
        <v/>
      </c>
      <c r="B222" s="16" t="n"/>
      <c r="C222" s="10">
        <f>IF($B222="","",T(IFERROR(INDEX(Kulturen!$D$2:$D$81,MATCH($B222,Kulturen!$B$2:$B$81,0)),"")))</f>
        <v/>
      </c>
      <c r="D222" s="10">
        <f>IF($B222="","",T(IFERROR(INDEX(Kulturen!$E$2:$E$81,MATCH($B222,Kulturen!$B$2:$B$81,0)),"")))</f>
        <v/>
      </c>
      <c r="E222" s="16" t="n"/>
      <c r="F222" s="20" t="n"/>
      <c r="G222" s="26">
        <f>IF(OR($B222="",$F222=""),"",MOD($F222+N(IFERROR(INDEX(Kulturen!$F$2:$F$81,MATCH($B222,Kulturen!$B$2:$B$81,0)),""))-1,52)+1)</f>
        <v/>
      </c>
      <c r="H222" s="26">
        <f>IF(OR($B222="",$G222=""),"",MOD($G222+N(IFERROR(INDEX(Kulturen!$G$2:$G$81,MATCH($B222,Kulturen!$B$2:$B$81,0)),""))-1,52)+1)</f>
        <v/>
      </c>
      <c r="I222" s="26">
        <f>IF(OR($B222="",$H222=""),"",MOD($H222+N(IFERROR(INDEX(Kulturen!$H$2:$H$81,MATCH($B222,Kulturen!$B$2:$B$81,0)),""))-1,52)+1)</f>
        <v/>
      </c>
      <c r="J222" s="15">
        <f>IF($E222="","",IFERROR(INDEX(Beete!$C$2:$C$121,MATCH($E222,Beete!$B$2:$B$121,0)),""))</f>
        <v/>
      </c>
      <c r="K222" s="15">
        <f>IF($E222="","",IF(IFERROR(INDEX(Beete!$D$2:$D$121,MATCH($E222,Beete!$B$2:$B$121,0)),"")="",1.2,IFERROR(INDEX(Beete!$D$2:$D$121,MATCH($E222,Beete!$B$2:$B$121,0)),"")))</f>
        <v/>
      </c>
      <c r="L222" s="26">
        <f>IF($B222="","",IF(N(IFERROR(INDEX(Kulturen!$I$2:$I$81,MATCH($B222,Kulturen!$B$2:$B$81,0)),""))&gt;0,IFERROR(INDEX(Kulturen!$I$2:$I$81,MATCH($B222,Kulturen!$B$2:$B$81,0)),""),IF(N(IFERROR(INDEX(Kulturen!$J$2:$J$81,MATCH($B222,Kulturen!$B$2:$B$81,0)),""))&gt;0,MAX(1,ROUNDDOWN($K222*100/IFERROR(INDEX(Kulturen!$J$2:$J$81,MATCH($B222,Kulturen!$B$2:$B$81,0)),""),0)),"")))</f>
        <v/>
      </c>
      <c r="M222" s="26">
        <f>IF(OR($J222="",N(IFERROR(INDEX(Kulturen!$K$2:$K$81,MATCH($B222,Kulturen!$B$2:$B$81,0)),""))=0),"",MAX(1,ROUNDDOWN($J222*100/IFERROR(INDEX(Kulturen!$K$2:$K$81,MATCH($B222,Kulturen!$B$2:$B$81,0)),""),0)))</f>
        <v/>
      </c>
      <c r="N222" s="26">
        <f>IF(OR($L222="",$M222=""),"",$L222*$M222)</f>
        <v/>
      </c>
      <c r="O222" s="15">
        <f>IF(OR($N222="",N($J222)*N($K222)=0),"",ROUND($N222/(N($J222)*N($K222)),2))</f>
        <v/>
      </c>
      <c r="P222" s="27">
        <f>IF(OR($B222="",N(IFERROR(INDEX(Kulturen!$L$2:$L$81,MATCH($B222,Kulturen!$B$2:$B$81,0)),""))=0),"",IFERROR(INDEX(Kulturen!$L$2:$L$81,MATCH($B222,Kulturen!$B$2:$B$81,0)),""))</f>
        <v/>
      </c>
      <c r="Q222" s="28">
        <f>IF(OR($N222="",$P222=""),"",ROUND($N222*$P222,1))</f>
        <v/>
      </c>
      <c r="R222" s="10">
        <f>IF($B222="","",T(IFERROR(INDEX(Kulturen!$M$2:$M$81,MATCH($B222,Kulturen!$B$2:$B$81,0)),"")))</f>
        <v/>
      </c>
      <c r="S222" s="30" t="n"/>
      <c r="T222" s="17" t="n"/>
      <c r="U222" s="16" t="n"/>
      <c r="V222" s="16" t="n"/>
    </row>
    <row r="223">
      <c r="A223" s="10">
        <f>IF($B223="","",COUNTIF($B$2:$B223,$B223))</f>
        <v/>
      </c>
      <c r="B223" s="16" t="n"/>
      <c r="C223" s="10">
        <f>IF($B223="","",T(IFERROR(INDEX(Kulturen!$D$2:$D$81,MATCH($B223,Kulturen!$B$2:$B$81,0)),"")))</f>
        <v/>
      </c>
      <c r="D223" s="10">
        <f>IF($B223="","",T(IFERROR(INDEX(Kulturen!$E$2:$E$81,MATCH($B223,Kulturen!$B$2:$B$81,0)),"")))</f>
        <v/>
      </c>
      <c r="E223" s="16" t="n"/>
      <c r="F223" s="20" t="n"/>
      <c r="G223" s="26">
        <f>IF(OR($B223="",$F223=""),"",MOD($F223+N(IFERROR(INDEX(Kulturen!$F$2:$F$81,MATCH($B223,Kulturen!$B$2:$B$81,0)),""))-1,52)+1)</f>
        <v/>
      </c>
      <c r="H223" s="26">
        <f>IF(OR($B223="",$G223=""),"",MOD($G223+N(IFERROR(INDEX(Kulturen!$G$2:$G$81,MATCH($B223,Kulturen!$B$2:$B$81,0)),""))-1,52)+1)</f>
        <v/>
      </c>
      <c r="I223" s="26">
        <f>IF(OR($B223="",$H223=""),"",MOD($H223+N(IFERROR(INDEX(Kulturen!$H$2:$H$81,MATCH($B223,Kulturen!$B$2:$B$81,0)),""))-1,52)+1)</f>
        <v/>
      </c>
      <c r="J223" s="15">
        <f>IF($E223="","",IFERROR(INDEX(Beete!$C$2:$C$121,MATCH($E223,Beete!$B$2:$B$121,0)),""))</f>
        <v/>
      </c>
      <c r="K223" s="15">
        <f>IF($E223="","",IF(IFERROR(INDEX(Beete!$D$2:$D$121,MATCH($E223,Beete!$B$2:$B$121,0)),"")="",1.2,IFERROR(INDEX(Beete!$D$2:$D$121,MATCH($E223,Beete!$B$2:$B$121,0)),"")))</f>
        <v/>
      </c>
      <c r="L223" s="26">
        <f>IF($B223="","",IF(N(IFERROR(INDEX(Kulturen!$I$2:$I$81,MATCH($B223,Kulturen!$B$2:$B$81,0)),""))&gt;0,IFERROR(INDEX(Kulturen!$I$2:$I$81,MATCH($B223,Kulturen!$B$2:$B$81,0)),""),IF(N(IFERROR(INDEX(Kulturen!$J$2:$J$81,MATCH($B223,Kulturen!$B$2:$B$81,0)),""))&gt;0,MAX(1,ROUNDDOWN($K223*100/IFERROR(INDEX(Kulturen!$J$2:$J$81,MATCH($B223,Kulturen!$B$2:$B$81,0)),""),0)),"")))</f>
        <v/>
      </c>
      <c r="M223" s="26">
        <f>IF(OR($J223="",N(IFERROR(INDEX(Kulturen!$K$2:$K$81,MATCH($B223,Kulturen!$B$2:$B$81,0)),""))=0),"",MAX(1,ROUNDDOWN($J223*100/IFERROR(INDEX(Kulturen!$K$2:$K$81,MATCH($B223,Kulturen!$B$2:$B$81,0)),""),0)))</f>
        <v/>
      </c>
      <c r="N223" s="26">
        <f>IF(OR($L223="",$M223=""),"",$L223*$M223)</f>
        <v/>
      </c>
      <c r="O223" s="15">
        <f>IF(OR($N223="",N($J223)*N($K223)=0),"",ROUND($N223/(N($J223)*N($K223)),2))</f>
        <v/>
      </c>
      <c r="P223" s="27">
        <f>IF(OR($B223="",N(IFERROR(INDEX(Kulturen!$L$2:$L$81,MATCH($B223,Kulturen!$B$2:$B$81,0)),""))=0),"",IFERROR(INDEX(Kulturen!$L$2:$L$81,MATCH($B223,Kulturen!$B$2:$B$81,0)),""))</f>
        <v/>
      </c>
      <c r="Q223" s="28">
        <f>IF(OR($N223="",$P223=""),"",ROUND($N223*$P223,1))</f>
        <v/>
      </c>
      <c r="R223" s="10">
        <f>IF($B223="","",T(IFERROR(INDEX(Kulturen!$M$2:$M$81,MATCH($B223,Kulturen!$B$2:$B$81,0)),"")))</f>
        <v/>
      </c>
      <c r="S223" s="30" t="n"/>
      <c r="T223" s="17" t="n"/>
      <c r="U223" s="16" t="n"/>
      <c r="V223" s="16" t="n"/>
    </row>
    <row r="224">
      <c r="A224" s="10">
        <f>IF($B224="","",COUNTIF($B$2:$B224,$B224))</f>
        <v/>
      </c>
      <c r="B224" s="16" t="n"/>
      <c r="C224" s="10">
        <f>IF($B224="","",T(IFERROR(INDEX(Kulturen!$D$2:$D$81,MATCH($B224,Kulturen!$B$2:$B$81,0)),"")))</f>
        <v/>
      </c>
      <c r="D224" s="10">
        <f>IF($B224="","",T(IFERROR(INDEX(Kulturen!$E$2:$E$81,MATCH($B224,Kulturen!$B$2:$B$81,0)),"")))</f>
        <v/>
      </c>
      <c r="E224" s="16" t="n"/>
      <c r="F224" s="20" t="n"/>
      <c r="G224" s="26">
        <f>IF(OR($B224="",$F224=""),"",MOD($F224+N(IFERROR(INDEX(Kulturen!$F$2:$F$81,MATCH($B224,Kulturen!$B$2:$B$81,0)),""))-1,52)+1)</f>
        <v/>
      </c>
      <c r="H224" s="26">
        <f>IF(OR($B224="",$G224=""),"",MOD($G224+N(IFERROR(INDEX(Kulturen!$G$2:$G$81,MATCH($B224,Kulturen!$B$2:$B$81,0)),""))-1,52)+1)</f>
        <v/>
      </c>
      <c r="I224" s="26">
        <f>IF(OR($B224="",$H224=""),"",MOD($H224+N(IFERROR(INDEX(Kulturen!$H$2:$H$81,MATCH($B224,Kulturen!$B$2:$B$81,0)),""))-1,52)+1)</f>
        <v/>
      </c>
      <c r="J224" s="15">
        <f>IF($E224="","",IFERROR(INDEX(Beete!$C$2:$C$121,MATCH($E224,Beete!$B$2:$B$121,0)),""))</f>
        <v/>
      </c>
      <c r="K224" s="15">
        <f>IF($E224="","",IF(IFERROR(INDEX(Beete!$D$2:$D$121,MATCH($E224,Beete!$B$2:$B$121,0)),"")="",1.2,IFERROR(INDEX(Beete!$D$2:$D$121,MATCH($E224,Beete!$B$2:$B$121,0)),"")))</f>
        <v/>
      </c>
      <c r="L224" s="26">
        <f>IF($B224="","",IF(N(IFERROR(INDEX(Kulturen!$I$2:$I$81,MATCH($B224,Kulturen!$B$2:$B$81,0)),""))&gt;0,IFERROR(INDEX(Kulturen!$I$2:$I$81,MATCH($B224,Kulturen!$B$2:$B$81,0)),""),IF(N(IFERROR(INDEX(Kulturen!$J$2:$J$81,MATCH($B224,Kulturen!$B$2:$B$81,0)),""))&gt;0,MAX(1,ROUNDDOWN($K224*100/IFERROR(INDEX(Kulturen!$J$2:$J$81,MATCH($B224,Kulturen!$B$2:$B$81,0)),""),0)),"")))</f>
        <v/>
      </c>
      <c r="M224" s="26">
        <f>IF(OR($J224="",N(IFERROR(INDEX(Kulturen!$K$2:$K$81,MATCH($B224,Kulturen!$B$2:$B$81,0)),""))=0),"",MAX(1,ROUNDDOWN($J224*100/IFERROR(INDEX(Kulturen!$K$2:$K$81,MATCH($B224,Kulturen!$B$2:$B$81,0)),""),0)))</f>
        <v/>
      </c>
      <c r="N224" s="26">
        <f>IF(OR($L224="",$M224=""),"",$L224*$M224)</f>
        <v/>
      </c>
      <c r="O224" s="15">
        <f>IF(OR($N224="",N($J224)*N($K224)=0),"",ROUND($N224/(N($J224)*N($K224)),2))</f>
        <v/>
      </c>
      <c r="P224" s="27">
        <f>IF(OR($B224="",N(IFERROR(INDEX(Kulturen!$L$2:$L$81,MATCH($B224,Kulturen!$B$2:$B$81,0)),""))=0),"",IFERROR(INDEX(Kulturen!$L$2:$L$81,MATCH($B224,Kulturen!$B$2:$B$81,0)),""))</f>
        <v/>
      </c>
      <c r="Q224" s="28">
        <f>IF(OR($N224="",$P224=""),"",ROUND($N224*$P224,1))</f>
        <v/>
      </c>
      <c r="R224" s="10">
        <f>IF($B224="","",T(IFERROR(INDEX(Kulturen!$M$2:$M$81,MATCH($B224,Kulturen!$B$2:$B$81,0)),"")))</f>
        <v/>
      </c>
      <c r="S224" s="30" t="n"/>
      <c r="T224" s="17" t="n"/>
      <c r="U224" s="16" t="n"/>
      <c r="V224" s="16" t="n"/>
    </row>
    <row r="225">
      <c r="A225" s="10">
        <f>IF($B225="","",COUNTIF($B$2:$B225,$B225))</f>
        <v/>
      </c>
      <c r="B225" s="16" t="n"/>
      <c r="C225" s="10">
        <f>IF($B225="","",T(IFERROR(INDEX(Kulturen!$D$2:$D$81,MATCH($B225,Kulturen!$B$2:$B$81,0)),"")))</f>
        <v/>
      </c>
      <c r="D225" s="10">
        <f>IF($B225="","",T(IFERROR(INDEX(Kulturen!$E$2:$E$81,MATCH($B225,Kulturen!$B$2:$B$81,0)),"")))</f>
        <v/>
      </c>
      <c r="E225" s="16" t="n"/>
      <c r="F225" s="20" t="n"/>
      <c r="G225" s="26">
        <f>IF(OR($B225="",$F225=""),"",MOD($F225+N(IFERROR(INDEX(Kulturen!$F$2:$F$81,MATCH($B225,Kulturen!$B$2:$B$81,0)),""))-1,52)+1)</f>
        <v/>
      </c>
      <c r="H225" s="26">
        <f>IF(OR($B225="",$G225=""),"",MOD($G225+N(IFERROR(INDEX(Kulturen!$G$2:$G$81,MATCH($B225,Kulturen!$B$2:$B$81,0)),""))-1,52)+1)</f>
        <v/>
      </c>
      <c r="I225" s="26">
        <f>IF(OR($B225="",$H225=""),"",MOD($H225+N(IFERROR(INDEX(Kulturen!$H$2:$H$81,MATCH($B225,Kulturen!$B$2:$B$81,0)),""))-1,52)+1)</f>
        <v/>
      </c>
      <c r="J225" s="15">
        <f>IF($E225="","",IFERROR(INDEX(Beete!$C$2:$C$121,MATCH($E225,Beete!$B$2:$B$121,0)),""))</f>
        <v/>
      </c>
      <c r="K225" s="15">
        <f>IF($E225="","",IF(IFERROR(INDEX(Beete!$D$2:$D$121,MATCH($E225,Beete!$B$2:$B$121,0)),"")="",1.2,IFERROR(INDEX(Beete!$D$2:$D$121,MATCH($E225,Beete!$B$2:$B$121,0)),"")))</f>
        <v/>
      </c>
      <c r="L225" s="26">
        <f>IF($B225="","",IF(N(IFERROR(INDEX(Kulturen!$I$2:$I$81,MATCH($B225,Kulturen!$B$2:$B$81,0)),""))&gt;0,IFERROR(INDEX(Kulturen!$I$2:$I$81,MATCH($B225,Kulturen!$B$2:$B$81,0)),""),IF(N(IFERROR(INDEX(Kulturen!$J$2:$J$81,MATCH($B225,Kulturen!$B$2:$B$81,0)),""))&gt;0,MAX(1,ROUNDDOWN($K225*100/IFERROR(INDEX(Kulturen!$J$2:$J$81,MATCH($B225,Kulturen!$B$2:$B$81,0)),""),0)),"")))</f>
        <v/>
      </c>
      <c r="M225" s="26">
        <f>IF(OR($J225="",N(IFERROR(INDEX(Kulturen!$K$2:$K$81,MATCH($B225,Kulturen!$B$2:$B$81,0)),""))=0),"",MAX(1,ROUNDDOWN($J225*100/IFERROR(INDEX(Kulturen!$K$2:$K$81,MATCH($B225,Kulturen!$B$2:$B$81,0)),""),0)))</f>
        <v/>
      </c>
      <c r="N225" s="26">
        <f>IF(OR($L225="",$M225=""),"",$L225*$M225)</f>
        <v/>
      </c>
      <c r="O225" s="15">
        <f>IF(OR($N225="",N($J225)*N($K225)=0),"",ROUND($N225/(N($J225)*N($K225)),2))</f>
        <v/>
      </c>
      <c r="P225" s="27">
        <f>IF(OR($B225="",N(IFERROR(INDEX(Kulturen!$L$2:$L$81,MATCH($B225,Kulturen!$B$2:$B$81,0)),""))=0),"",IFERROR(INDEX(Kulturen!$L$2:$L$81,MATCH($B225,Kulturen!$B$2:$B$81,0)),""))</f>
        <v/>
      </c>
      <c r="Q225" s="28">
        <f>IF(OR($N225="",$P225=""),"",ROUND($N225*$P225,1))</f>
        <v/>
      </c>
      <c r="R225" s="10">
        <f>IF($B225="","",T(IFERROR(INDEX(Kulturen!$M$2:$M$81,MATCH($B225,Kulturen!$B$2:$B$81,0)),"")))</f>
        <v/>
      </c>
      <c r="S225" s="30" t="n"/>
      <c r="T225" s="17" t="n"/>
      <c r="U225" s="16" t="n"/>
      <c r="V225" s="16" t="n"/>
    </row>
    <row r="226">
      <c r="A226" s="10">
        <f>IF($B226="","",COUNTIF($B$2:$B226,$B226))</f>
        <v/>
      </c>
      <c r="B226" s="16" t="n"/>
      <c r="C226" s="10">
        <f>IF($B226="","",T(IFERROR(INDEX(Kulturen!$D$2:$D$81,MATCH($B226,Kulturen!$B$2:$B$81,0)),"")))</f>
        <v/>
      </c>
      <c r="D226" s="10">
        <f>IF($B226="","",T(IFERROR(INDEX(Kulturen!$E$2:$E$81,MATCH($B226,Kulturen!$B$2:$B$81,0)),"")))</f>
        <v/>
      </c>
      <c r="E226" s="16" t="n"/>
      <c r="F226" s="20" t="n"/>
      <c r="G226" s="26">
        <f>IF(OR($B226="",$F226=""),"",MOD($F226+N(IFERROR(INDEX(Kulturen!$F$2:$F$81,MATCH($B226,Kulturen!$B$2:$B$81,0)),""))-1,52)+1)</f>
        <v/>
      </c>
      <c r="H226" s="26">
        <f>IF(OR($B226="",$G226=""),"",MOD($G226+N(IFERROR(INDEX(Kulturen!$G$2:$G$81,MATCH($B226,Kulturen!$B$2:$B$81,0)),""))-1,52)+1)</f>
        <v/>
      </c>
      <c r="I226" s="26">
        <f>IF(OR($B226="",$H226=""),"",MOD($H226+N(IFERROR(INDEX(Kulturen!$H$2:$H$81,MATCH($B226,Kulturen!$B$2:$B$81,0)),""))-1,52)+1)</f>
        <v/>
      </c>
      <c r="J226" s="15">
        <f>IF($E226="","",IFERROR(INDEX(Beete!$C$2:$C$121,MATCH($E226,Beete!$B$2:$B$121,0)),""))</f>
        <v/>
      </c>
      <c r="K226" s="15">
        <f>IF($E226="","",IF(IFERROR(INDEX(Beete!$D$2:$D$121,MATCH($E226,Beete!$B$2:$B$121,0)),"")="",1.2,IFERROR(INDEX(Beete!$D$2:$D$121,MATCH($E226,Beete!$B$2:$B$121,0)),"")))</f>
        <v/>
      </c>
      <c r="L226" s="26">
        <f>IF($B226="","",IF(N(IFERROR(INDEX(Kulturen!$I$2:$I$81,MATCH($B226,Kulturen!$B$2:$B$81,0)),""))&gt;0,IFERROR(INDEX(Kulturen!$I$2:$I$81,MATCH($B226,Kulturen!$B$2:$B$81,0)),""),IF(N(IFERROR(INDEX(Kulturen!$J$2:$J$81,MATCH($B226,Kulturen!$B$2:$B$81,0)),""))&gt;0,MAX(1,ROUNDDOWN($K226*100/IFERROR(INDEX(Kulturen!$J$2:$J$81,MATCH($B226,Kulturen!$B$2:$B$81,0)),""),0)),"")))</f>
        <v/>
      </c>
      <c r="M226" s="26">
        <f>IF(OR($J226="",N(IFERROR(INDEX(Kulturen!$K$2:$K$81,MATCH($B226,Kulturen!$B$2:$B$81,0)),""))=0),"",MAX(1,ROUNDDOWN($J226*100/IFERROR(INDEX(Kulturen!$K$2:$K$81,MATCH($B226,Kulturen!$B$2:$B$81,0)),""),0)))</f>
        <v/>
      </c>
      <c r="N226" s="26">
        <f>IF(OR($L226="",$M226=""),"",$L226*$M226)</f>
        <v/>
      </c>
      <c r="O226" s="15">
        <f>IF(OR($N226="",N($J226)*N($K226)=0),"",ROUND($N226/(N($J226)*N($K226)),2))</f>
        <v/>
      </c>
      <c r="P226" s="27">
        <f>IF(OR($B226="",N(IFERROR(INDEX(Kulturen!$L$2:$L$81,MATCH($B226,Kulturen!$B$2:$B$81,0)),""))=0),"",IFERROR(INDEX(Kulturen!$L$2:$L$81,MATCH($B226,Kulturen!$B$2:$B$81,0)),""))</f>
        <v/>
      </c>
      <c r="Q226" s="28">
        <f>IF(OR($N226="",$P226=""),"",ROUND($N226*$P226,1))</f>
        <v/>
      </c>
      <c r="R226" s="10">
        <f>IF($B226="","",T(IFERROR(INDEX(Kulturen!$M$2:$M$81,MATCH($B226,Kulturen!$B$2:$B$81,0)),"")))</f>
        <v/>
      </c>
      <c r="S226" s="30" t="n"/>
      <c r="T226" s="17" t="n"/>
      <c r="U226" s="16" t="n"/>
      <c r="V226" s="16" t="n"/>
    </row>
    <row r="227">
      <c r="A227" s="10">
        <f>IF($B227="","",COUNTIF($B$2:$B227,$B227))</f>
        <v/>
      </c>
      <c r="B227" s="16" t="n"/>
      <c r="C227" s="10">
        <f>IF($B227="","",T(IFERROR(INDEX(Kulturen!$D$2:$D$81,MATCH($B227,Kulturen!$B$2:$B$81,0)),"")))</f>
        <v/>
      </c>
      <c r="D227" s="10">
        <f>IF($B227="","",T(IFERROR(INDEX(Kulturen!$E$2:$E$81,MATCH($B227,Kulturen!$B$2:$B$81,0)),"")))</f>
        <v/>
      </c>
      <c r="E227" s="16" t="n"/>
      <c r="F227" s="20" t="n"/>
      <c r="G227" s="26">
        <f>IF(OR($B227="",$F227=""),"",MOD($F227+N(IFERROR(INDEX(Kulturen!$F$2:$F$81,MATCH($B227,Kulturen!$B$2:$B$81,0)),""))-1,52)+1)</f>
        <v/>
      </c>
      <c r="H227" s="26">
        <f>IF(OR($B227="",$G227=""),"",MOD($G227+N(IFERROR(INDEX(Kulturen!$G$2:$G$81,MATCH($B227,Kulturen!$B$2:$B$81,0)),""))-1,52)+1)</f>
        <v/>
      </c>
      <c r="I227" s="26">
        <f>IF(OR($B227="",$H227=""),"",MOD($H227+N(IFERROR(INDEX(Kulturen!$H$2:$H$81,MATCH($B227,Kulturen!$B$2:$B$81,0)),""))-1,52)+1)</f>
        <v/>
      </c>
      <c r="J227" s="15">
        <f>IF($E227="","",IFERROR(INDEX(Beete!$C$2:$C$121,MATCH($E227,Beete!$B$2:$B$121,0)),""))</f>
        <v/>
      </c>
      <c r="K227" s="15">
        <f>IF($E227="","",IF(IFERROR(INDEX(Beete!$D$2:$D$121,MATCH($E227,Beete!$B$2:$B$121,0)),"")="",1.2,IFERROR(INDEX(Beete!$D$2:$D$121,MATCH($E227,Beete!$B$2:$B$121,0)),"")))</f>
        <v/>
      </c>
      <c r="L227" s="26">
        <f>IF($B227="","",IF(N(IFERROR(INDEX(Kulturen!$I$2:$I$81,MATCH($B227,Kulturen!$B$2:$B$81,0)),""))&gt;0,IFERROR(INDEX(Kulturen!$I$2:$I$81,MATCH($B227,Kulturen!$B$2:$B$81,0)),""),IF(N(IFERROR(INDEX(Kulturen!$J$2:$J$81,MATCH($B227,Kulturen!$B$2:$B$81,0)),""))&gt;0,MAX(1,ROUNDDOWN($K227*100/IFERROR(INDEX(Kulturen!$J$2:$J$81,MATCH($B227,Kulturen!$B$2:$B$81,0)),""),0)),"")))</f>
        <v/>
      </c>
      <c r="M227" s="26">
        <f>IF(OR($J227="",N(IFERROR(INDEX(Kulturen!$K$2:$K$81,MATCH($B227,Kulturen!$B$2:$B$81,0)),""))=0),"",MAX(1,ROUNDDOWN($J227*100/IFERROR(INDEX(Kulturen!$K$2:$K$81,MATCH($B227,Kulturen!$B$2:$B$81,0)),""),0)))</f>
        <v/>
      </c>
      <c r="N227" s="26">
        <f>IF(OR($L227="",$M227=""),"",$L227*$M227)</f>
        <v/>
      </c>
      <c r="O227" s="15">
        <f>IF(OR($N227="",N($J227)*N($K227)=0),"",ROUND($N227/(N($J227)*N($K227)),2))</f>
        <v/>
      </c>
      <c r="P227" s="27">
        <f>IF(OR($B227="",N(IFERROR(INDEX(Kulturen!$L$2:$L$81,MATCH($B227,Kulturen!$B$2:$B$81,0)),""))=0),"",IFERROR(INDEX(Kulturen!$L$2:$L$81,MATCH($B227,Kulturen!$B$2:$B$81,0)),""))</f>
        <v/>
      </c>
      <c r="Q227" s="28">
        <f>IF(OR($N227="",$P227=""),"",ROUND($N227*$P227,1))</f>
        <v/>
      </c>
      <c r="R227" s="10">
        <f>IF($B227="","",T(IFERROR(INDEX(Kulturen!$M$2:$M$81,MATCH($B227,Kulturen!$B$2:$B$81,0)),"")))</f>
        <v/>
      </c>
      <c r="S227" s="30" t="n"/>
      <c r="T227" s="17" t="n"/>
      <c r="U227" s="16" t="n"/>
      <c r="V227" s="16" t="n"/>
    </row>
    <row r="228">
      <c r="A228" s="10">
        <f>IF($B228="","",COUNTIF($B$2:$B228,$B228))</f>
        <v/>
      </c>
      <c r="B228" s="16" t="n"/>
      <c r="C228" s="10">
        <f>IF($B228="","",T(IFERROR(INDEX(Kulturen!$D$2:$D$81,MATCH($B228,Kulturen!$B$2:$B$81,0)),"")))</f>
        <v/>
      </c>
      <c r="D228" s="10">
        <f>IF($B228="","",T(IFERROR(INDEX(Kulturen!$E$2:$E$81,MATCH($B228,Kulturen!$B$2:$B$81,0)),"")))</f>
        <v/>
      </c>
      <c r="E228" s="16" t="n"/>
      <c r="F228" s="20" t="n"/>
      <c r="G228" s="26">
        <f>IF(OR($B228="",$F228=""),"",MOD($F228+N(IFERROR(INDEX(Kulturen!$F$2:$F$81,MATCH($B228,Kulturen!$B$2:$B$81,0)),""))-1,52)+1)</f>
        <v/>
      </c>
      <c r="H228" s="26">
        <f>IF(OR($B228="",$G228=""),"",MOD($G228+N(IFERROR(INDEX(Kulturen!$G$2:$G$81,MATCH($B228,Kulturen!$B$2:$B$81,0)),""))-1,52)+1)</f>
        <v/>
      </c>
      <c r="I228" s="26">
        <f>IF(OR($B228="",$H228=""),"",MOD($H228+N(IFERROR(INDEX(Kulturen!$H$2:$H$81,MATCH($B228,Kulturen!$B$2:$B$81,0)),""))-1,52)+1)</f>
        <v/>
      </c>
      <c r="J228" s="15">
        <f>IF($E228="","",IFERROR(INDEX(Beete!$C$2:$C$121,MATCH($E228,Beete!$B$2:$B$121,0)),""))</f>
        <v/>
      </c>
      <c r="K228" s="15">
        <f>IF($E228="","",IF(IFERROR(INDEX(Beete!$D$2:$D$121,MATCH($E228,Beete!$B$2:$B$121,0)),"")="",1.2,IFERROR(INDEX(Beete!$D$2:$D$121,MATCH($E228,Beete!$B$2:$B$121,0)),"")))</f>
        <v/>
      </c>
      <c r="L228" s="26">
        <f>IF($B228="","",IF(N(IFERROR(INDEX(Kulturen!$I$2:$I$81,MATCH($B228,Kulturen!$B$2:$B$81,0)),""))&gt;0,IFERROR(INDEX(Kulturen!$I$2:$I$81,MATCH($B228,Kulturen!$B$2:$B$81,0)),""),IF(N(IFERROR(INDEX(Kulturen!$J$2:$J$81,MATCH($B228,Kulturen!$B$2:$B$81,0)),""))&gt;0,MAX(1,ROUNDDOWN($K228*100/IFERROR(INDEX(Kulturen!$J$2:$J$81,MATCH($B228,Kulturen!$B$2:$B$81,0)),""),0)),"")))</f>
        <v/>
      </c>
      <c r="M228" s="26">
        <f>IF(OR($J228="",N(IFERROR(INDEX(Kulturen!$K$2:$K$81,MATCH($B228,Kulturen!$B$2:$B$81,0)),""))=0),"",MAX(1,ROUNDDOWN($J228*100/IFERROR(INDEX(Kulturen!$K$2:$K$81,MATCH($B228,Kulturen!$B$2:$B$81,0)),""),0)))</f>
        <v/>
      </c>
      <c r="N228" s="26">
        <f>IF(OR($L228="",$M228=""),"",$L228*$M228)</f>
        <v/>
      </c>
      <c r="O228" s="15">
        <f>IF(OR($N228="",N($J228)*N($K228)=0),"",ROUND($N228/(N($J228)*N($K228)),2))</f>
        <v/>
      </c>
      <c r="P228" s="27">
        <f>IF(OR($B228="",N(IFERROR(INDEX(Kulturen!$L$2:$L$81,MATCH($B228,Kulturen!$B$2:$B$81,0)),""))=0),"",IFERROR(INDEX(Kulturen!$L$2:$L$81,MATCH($B228,Kulturen!$B$2:$B$81,0)),""))</f>
        <v/>
      </c>
      <c r="Q228" s="28">
        <f>IF(OR($N228="",$P228=""),"",ROUND($N228*$P228,1))</f>
        <v/>
      </c>
      <c r="R228" s="10">
        <f>IF($B228="","",T(IFERROR(INDEX(Kulturen!$M$2:$M$81,MATCH($B228,Kulturen!$B$2:$B$81,0)),"")))</f>
        <v/>
      </c>
      <c r="S228" s="30" t="n"/>
      <c r="T228" s="17" t="n"/>
      <c r="U228" s="16" t="n"/>
      <c r="V228" s="16" t="n"/>
    </row>
    <row r="229">
      <c r="A229" s="10">
        <f>IF($B229="","",COUNTIF($B$2:$B229,$B229))</f>
        <v/>
      </c>
      <c r="B229" s="16" t="n"/>
      <c r="C229" s="10">
        <f>IF($B229="","",T(IFERROR(INDEX(Kulturen!$D$2:$D$81,MATCH($B229,Kulturen!$B$2:$B$81,0)),"")))</f>
        <v/>
      </c>
      <c r="D229" s="10">
        <f>IF($B229="","",T(IFERROR(INDEX(Kulturen!$E$2:$E$81,MATCH($B229,Kulturen!$B$2:$B$81,0)),"")))</f>
        <v/>
      </c>
      <c r="E229" s="16" t="n"/>
      <c r="F229" s="20" t="n"/>
      <c r="G229" s="26">
        <f>IF(OR($B229="",$F229=""),"",MOD($F229+N(IFERROR(INDEX(Kulturen!$F$2:$F$81,MATCH($B229,Kulturen!$B$2:$B$81,0)),""))-1,52)+1)</f>
        <v/>
      </c>
      <c r="H229" s="26">
        <f>IF(OR($B229="",$G229=""),"",MOD($G229+N(IFERROR(INDEX(Kulturen!$G$2:$G$81,MATCH($B229,Kulturen!$B$2:$B$81,0)),""))-1,52)+1)</f>
        <v/>
      </c>
      <c r="I229" s="26">
        <f>IF(OR($B229="",$H229=""),"",MOD($H229+N(IFERROR(INDEX(Kulturen!$H$2:$H$81,MATCH($B229,Kulturen!$B$2:$B$81,0)),""))-1,52)+1)</f>
        <v/>
      </c>
      <c r="J229" s="15">
        <f>IF($E229="","",IFERROR(INDEX(Beete!$C$2:$C$121,MATCH($E229,Beete!$B$2:$B$121,0)),""))</f>
        <v/>
      </c>
      <c r="K229" s="15">
        <f>IF($E229="","",IF(IFERROR(INDEX(Beete!$D$2:$D$121,MATCH($E229,Beete!$B$2:$B$121,0)),"")="",1.2,IFERROR(INDEX(Beete!$D$2:$D$121,MATCH($E229,Beete!$B$2:$B$121,0)),"")))</f>
        <v/>
      </c>
      <c r="L229" s="26">
        <f>IF($B229="","",IF(N(IFERROR(INDEX(Kulturen!$I$2:$I$81,MATCH($B229,Kulturen!$B$2:$B$81,0)),""))&gt;0,IFERROR(INDEX(Kulturen!$I$2:$I$81,MATCH($B229,Kulturen!$B$2:$B$81,0)),""),IF(N(IFERROR(INDEX(Kulturen!$J$2:$J$81,MATCH($B229,Kulturen!$B$2:$B$81,0)),""))&gt;0,MAX(1,ROUNDDOWN($K229*100/IFERROR(INDEX(Kulturen!$J$2:$J$81,MATCH($B229,Kulturen!$B$2:$B$81,0)),""),0)),"")))</f>
        <v/>
      </c>
      <c r="M229" s="26">
        <f>IF(OR($J229="",N(IFERROR(INDEX(Kulturen!$K$2:$K$81,MATCH($B229,Kulturen!$B$2:$B$81,0)),""))=0),"",MAX(1,ROUNDDOWN($J229*100/IFERROR(INDEX(Kulturen!$K$2:$K$81,MATCH($B229,Kulturen!$B$2:$B$81,0)),""),0)))</f>
        <v/>
      </c>
      <c r="N229" s="26">
        <f>IF(OR($L229="",$M229=""),"",$L229*$M229)</f>
        <v/>
      </c>
      <c r="O229" s="15">
        <f>IF(OR($N229="",N($J229)*N($K229)=0),"",ROUND($N229/(N($J229)*N($K229)),2))</f>
        <v/>
      </c>
      <c r="P229" s="27">
        <f>IF(OR($B229="",N(IFERROR(INDEX(Kulturen!$L$2:$L$81,MATCH($B229,Kulturen!$B$2:$B$81,0)),""))=0),"",IFERROR(INDEX(Kulturen!$L$2:$L$81,MATCH($B229,Kulturen!$B$2:$B$81,0)),""))</f>
        <v/>
      </c>
      <c r="Q229" s="28">
        <f>IF(OR($N229="",$P229=""),"",ROUND($N229*$P229,1))</f>
        <v/>
      </c>
      <c r="R229" s="10">
        <f>IF($B229="","",T(IFERROR(INDEX(Kulturen!$M$2:$M$81,MATCH($B229,Kulturen!$B$2:$B$81,0)),"")))</f>
        <v/>
      </c>
      <c r="S229" s="30" t="n"/>
      <c r="T229" s="17" t="n"/>
      <c r="U229" s="16" t="n"/>
      <c r="V229" s="16" t="n"/>
    </row>
    <row r="230">
      <c r="A230" s="10">
        <f>IF($B230="","",COUNTIF($B$2:$B230,$B230))</f>
        <v/>
      </c>
      <c r="B230" s="16" t="n"/>
      <c r="C230" s="10">
        <f>IF($B230="","",T(IFERROR(INDEX(Kulturen!$D$2:$D$81,MATCH($B230,Kulturen!$B$2:$B$81,0)),"")))</f>
        <v/>
      </c>
      <c r="D230" s="10">
        <f>IF($B230="","",T(IFERROR(INDEX(Kulturen!$E$2:$E$81,MATCH($B230,Kulturen!$B$2:$B$81,0)),"")))</f>
        <v/>
      </c>
      <c r="E230" s="16" t="n"/>
      <c r="F230" s="20" t="n"/>
      <c r="G230" s="26">
        <f>IF(OR($B230="",$F230=""),"",MOD($F230+N(IFERROR(INDEX(Kulturen!$F$2:$F$81,MATCH($B230,Kulturen!$B$2:$B$81,0)),""))-1,52)+1)</f>
        <v/>
      </c>
      <c r="H230" s="26">
        <f>IF(OR($B230="",$G230=""),"",MOD($G230+N(IFERROR(INDEX(Kulturen!$G$2:$G$81,MATCH($B230,Kulturen!$B$2:$B$81,0)),""))-1,52)+1)</f>
        <v/>
      </c>
      <c r="I230" s="26">
        <f>IF(OR($B230="",$H230=""),"",MOD($H230+N(IFERROR(INDEX(Kulturen!$H$2:$H$81,MATCH($B230,Kulturen!$B$2:$B$81,0)),""))-1,52)+1)</f>
        <v/>
      </c>
      <c r="J230" s="15">
        <f>IF($E230="","",IFERROR(INDEX(Beete!$C$2:$C$121,MATCH($E230,Beete!$B$2:$B$121,0)),""))</f>
        <v/>
      </c>
      <c r="K230" s="15">
        <f>IF($E230="","",IF(IFERROR(INDEX(Beete!$D$2:$D$121,MATCH($E230,Beete!$B$2:$B$121,0)),"")="",1.2,IFERROR(INDEX(Beete!$D$2:$D$121,MATCH($E230,Beete!$B$2:$B$121,0)),"")))</f>
        <v/>
      </c>
      <c r="L230" s="26">
        <f>IF($B230="","",IF(N(IFERROR(INDEX(Kulturen!$I$2:$I$81,MATCH($B230,Kulturen!$B$2:$B$81,0)),""))&gt;0,IFERROR(INDEX(Kulturen!$I$2:$I$81,MATCH($B230,Kulturen!$B$2:$B$81,0)),""),IF(N(IFERROR(INDEX(Kulturen!$J$2:$J$81,MATCH($B230,Kulturen!$B$2:$B$81,0)),""))&gt;0,MAX(1,ROUNDDOWN($K230*100/IFERROR(INDEX(Kulturen!$J$2:$J$81,MATCH($B230,Kulturen!$B$2:$B$81,0)),""),0)),"")))</f>
        <v/>
      </c>
      <c r="M230" s="26">
        <f>IF(OR($J230="",N(IFERROR(INDEX(Kulturen!$K$2:$K$81,MATCH($B230,Kulturen!$B$2:$B$81,0)),""))=0),"",MAX(1,ROUNDDOWN($J230*100/IFERROR(INDEX(Kulturen!$K$2:$K$81,MATCH($B230,Kulturen!$B$2:$B$81,0)),""),0)))</f>
        <v/>
      </c>
      <c r="N230" s="26">
        <f>IF(OR($L230="",$M230=""),"",$L230*$M230)</f>
        <v/>
      </c>
      <c r="O230" s="15">
        <f>IF(OR($N230="",N($J230)*N($K230)=0),"",ROUND($N230/(N($J230)*N($K230)),2))</f>
        <v/>
      </c>
      <c r="P230" s="27">
        <f>IF(OR($B230="",N(IFERROR(INDEX(Kulturen!$L$2:$L$81,MATCH($B230,Kulturen!$B$2:$B$81,0)),""))=0),"",IFERROR(INDEX(Kulturen!$L$2:$L$81,MATCH($B230,Kulturen!$B$2:$B$81,0)),""))</f>
        <v/>
      </c>
      <c r="Q230" s="28">
        <f>IF(OR($N230="",$P230=""),"",ROUND($N230*$P230,1))</f>
        <v/>
      </c>
      <c r="R230" s="10">
        <f>IF($B230="","",T(IFERROR(INDEX(Kulturen!$M$2:$M$81,MATCH($B230,Kulturen!$B$2:$B$81,0)),"")))</f>
        <v/>
      </c>
      <c r="S230" s="30" t="n"/>
      <c r="T230" s="17" t="n"/>
      <c r="U230" s="16" t="n"/>
      <c r="V230" s="16" t="n"/>
    </row>
    <row r="231">
      <c r="A231" s="10">
        <f>IF($B231="","",COUNTIF($B$2:$B231,$B231))</f>
        <v/>
      </c>
      <c r="B231" s="16" t="n"/>
      <c r="C231" s="10">
        <f>IF($B231="","",T(IFERROR(INDEX(Kulturen!$D$2:$D$81,MATCH($B231,Kulturen!$B$2:$B$81,0)),"")))</f>
        <v/>
      </c>
      <c r="D231" s="10">
        <f>IF($B231="","",T(IFERROR(INDEX(Kulturen!$E$2:$E$81,MATCH($B231,Kulturen!$B$2:$B$81,0)),"")))</f>
        <v/>
      </c>
      <c r="E231" s="16" t="n"/>
      <c r="F231" s="20" t="n"/>
      <c r="G231" s="26">
        <f>IF(OR($B231="",$F231=""),"",MOD($F231+N(IFERROR(INDEX(Kulturen!$F$2:$F$81,MATCH($B231,Kulturen!$B$2:$B$81,0)),""))-1,52)+1)</f>
        <v/>
      </c>
      <c r="H231" s="26">
        <f>IF(OR($B231="",$G231=""),"",MOD($G231+N(IFERROR(INDEX(Kulturen!$G$2:$G$81,MATCH($B231,Kulturen!$B$2:$B$81,0)),""))-1,52)+1)</f>
        <v/>
      </c>
      <c r="I231" s="26">
        <f>IF(OR($B231="",$H231=""),"",MOD($H231+N(IFERROR(INDEX(Kulturen!$H$2:$H$81,MATCH($B231,Kulturen!$B$2:$B$81,0)),""))-1,52)+1)</f>
        <v/>
      </c>
      <c r="J231" s="15">
        <f>IF($E231="","",IFERROR(INDEX(Beete!$C$2:$C$121,MATCH($E231,Beete!$B$2:$B$121,0)),""))</f>
        <v/>
      </c>
      <c r="K231" s="15">
        <f>IF($E231="","",IF(IFERROR(INDEX(Beete!$D$2:$D$121,MATCH($E231,Beete!$B$2:$B$121,0)),"")="",1.2,IFERROR(INDEX(Beete!$D$2:$D$121,MATCH($E231,Beete!$B$2:$B$121,0)),"")))</f>
        <v/>
      </c>
      <c r="L231" s="26">
        <f>IF($B231="","",IF(N(IFERROR(INDEX(Kulturen!$I$2:$I$81,MATCH($B231,Kulturen!$B$2:$B$81,0)),""))&gt;0,IFERROR(INDEX(Kulturen!$I$2:$I$81,MATCH($B231,Kulturen!$B$2:$B$81,0)),""),IF(N(IFERROR(INDEX(Kulturen!$J$2:$J$81,MATCH($B231,Kulturen!$B$2:$B$81,0)),""))&gt;0,MAX(1,ROUNDDOWN($K231*100/IFERROR(INDEX(Kulturen!$J$2:$J$81,MATCH($B231,Kulturen!$B$2:$B$81,0)),""),0)),"")))</f>
        <v/>
      </c>
      <c r="M231" s="26">
        <f>IF(OR($J231="",N(IFERROR(INDEX(Kulturen!$K$2:$K$81,MATCH($B231,Kulturen!$B$2:$B$81,0)),""))=0),"",MAX(1,ROUNDDOWN($J231*100/IFERROR(INDEX(Kulturen!$K$2:$K$81,MATCH($B231,Kulturen!$B$2:$B$81,0)),""),0)))</f>
        <v/>
      </c>
      <c r="N231" s="26">
        <f>IF(OR($L231="",$M231=""),"",$L231*$M231)</f>
        <v/>
      </c>
      <c r="O231" s="15">
        <f>IF(OR($N231="",N($J231)*N($K231)=0),"",ROUND($N231/(N($J231)*N($K231)),2))</f>
        <v/>
      </c>
      <c r="P231" s="27">
        <f>IF(OR($B231="",N(IFERROR(INDEX(Kulturen!$L$2:$L$81,MATCH($B231,Kulturen!$B$2:$B$81,0)),""))=0),"",IFERROR(INDEX(Kulturen!$L$2:$L$81,MATCH($B231,Kulturen!$B$2:$B$81,0)),""))</f>
        <v/>
      </c>
      <c r="Q231" s="28">
        <f>IF(OR($N231="",$P231=""),"",ROUND($N231*$P231,1))</f>
        <v/>
      </c>
      <c r="R231" s="10">
        <f>IF($B231="","",T(IFERROR(INDEX(Kulturen!$M$2:$M$81,MATCH($B231,Kulturen!$B$2:$B$81,0)),"")))</f>
        <v/>
      </c>
      <c r="S231" s="30" t="n"/>
      <c r="T231" s="17" t="n"/>
      <c r="U231" s="16" t="n"/>
      <c r="V231" s="16" t="n"/>
    </row>
    <row r="232">
      <c r="A232" s="10">
        <f>IF($B232="","",COUNTIF($B$2:$B232,$B232))</f>
        <v/>
      </c>
      <c r="B232" s="16" t="n"/>
      <c r="C232" s="10">
        <f>IF($B232="","",T(IFERROR(INDEX(Kulturen!$D$2:$D$81,MATCH($B232,Kulturen!$B$2:$B$81,0)),"")))</f>
        <v/>
      </c>
      <c r="D232" s="10">
        <f>IF($B232="","",T(IFERROR(INDEX(Kulturen!$E$2:$E$81,MATCH($B232,Kulturen!$B$2:$B$81,0)),"")))</f>
        <v/>
      </c>
      <c r="E232" s="16" t="n"/>
      <c r="F232" s="20" t="n"/>
      <c r="G232" s="26">
        <f>IF(OR($B232="",$F232=""),"",MOD($F232+N(IFERROR(INDEX(Kulturen!$F$2:$F$81,MATCH($B232,Kulturen!$B$2:$B$81,0)),""))-1,52)+1)</f>
        <v/>
      </c>
      <c r="H232" s="26">
        <f>IF(OR($B232="",$G232=""),"",MOD($G232+N(IFERROR(INDEX(Kulturen!$G$2:$G$81,MATCH($B232,Kulturen!$B$2:$B$81,0)),""))-1,52)+1)</f>
        <v/>
      </c>
      <c r="I232" s="26">
        <f>IF(OR($B232="",$H232=""),"",MOD($H232+N(IFERROR(INDEX(Kulturen!$H$2:$H$81,MATCH($B232,Kulturen!$B$2:$B$81,0)),""))-1,52)+1)</f>
        <v/>
      </c>
      <c r="J232" s="15">
        <f>IF($E232="","",IFERROR(INDEX(Beete!$C$2:$C$121,MATCH($E232,Beete!$B$2:$B$121,0)),""))</f>
        <v/>
      </c>
      <c r="K232" s="15">
        <f>IF($E232="","",IF(IFERROR(INDEX(Beete!$D$2:$D$121,MATCH($E232,Beete!$B$2:$B$121,0)),"")="",1.2,IFERROR(INDEX(Beete!$D$2:$D$121,MATCH($E232,Beete!$B$2:$B$121,0)),"")))</f>
        <v/>
      </c>
      <c r="L232" s="26">
        <f>IF($B232="","",IF(N(IFERROR(INDEX(Kulturen!$I$2:$I$81,MATCH($B232,Kulturen!$B$2:$B$81,0)),""))&gt;0,IFERROR(INDEX(Kulturen!$I$2:$I$81,MATCH($B232,Kulturen!$B$2:$B$81,0)),""),IF(N(IFERROR(INDEX(Kulturen!$J$2:$J$81,MATCH($B232,Kulturen!$B$2:$B$81,0)),""))&gt;0,MAX(1,ROUNDDOWN($K232*100/IFERROR(INDEX(Kulturen!$J$2:$J$81,MATCH($B232,Kulturen!$B$2:$B$81,0)),""),0)),"")))</f>
        <v/>
      </c>
      <c r="M232" s="26">
        <f>IF(OR($J232="",N(IFERROR(INDEX(Kulturen!$K$2:$K$81,MATCH($B232,Kulturen!$B$2:$B$81,0)),""))=0),"",MAX(1,ROUNDDOWN($J232*100/IFERROR(INDEX(Kulturen!$K$2:$K$81,MATCH($B232,Kulturen!$B$2:$B$81,0)),""),0)))</f>
        <v/>
      </c>
      <c r="N232" s="26">
        <f>IF(OR($L232="",$M232=""),"",$L232*$M232)</f>
        <v/>
      </c>
      <c r="O232" s="15">
        <f>IF(OR($N232="",N($J232)*N($K232)=0),"",ROUND($N232/(N($J232)*N($K232)),2))</f>
        <v/>
      </c>
      <c r="P232" s="27">
        <f>IF(OR($B232="",N(IFERROR(INDEX(Kulturen!$L$2:$L$81,MATCH($B232,Kulturen!$B$2:$B$81,0)),""))=0),"",IFERROR(INDEX(Kulturen!$L$2:$L$81,MATCH($B232,Kulturen!$B$2:$B$81,0)),""))</f>
        <v/>
      </c>
      <c r="Q232" s="28">
        <f>IF(OR($N232="",$P232=""),"",ROUND($N232*$P232,1))</f>
        <v/>
      </c>
      <c r="R232" s="10">
        <f>IF($B232="","",T(IFERROR(INDEX(Kulturen!$M$2:$M$81,MATCH($B232,Kulturen!$B$2:$B$81,0)),"")))</f>
        <v/>
      </c>
      <c r="S232" s="30" t="n"/>
      <c r="T232" s="17" t="n"/>
      <c r="U232" s="16" t="n"/>
      <c r="V232" s="16" t="n"/>
    </row>
    <row r="233">
      <c r="A233" s="10">
        <f>IF($B233="","",COUNTIF($B$2:$B233,$B233))</f>
        <v/>
      </c>
      <c r="B233" s="16" t="n"/>
      <c r="C233" s="10">
        <f>IF($B233="","",T(IFERROR(INDEX(Kulturen!$D$2:$D$81,MATCH($B233,Kulturen!$B$2:$B$81,0)),"")))</f>
        <v/>
      </c>
      <c r="D233" s="10">
        <f>IF($B233="","",T(IFERROR(INDEX(Kulturen!$E$2:$E$81,MATCH($B233,Kulturen!$B$2:$B$81,0)),"")))</f>
        <v/>
      </c>
      <c r="E233" s="16" t="n"/>
      <c r="F233" s="20" t="n"/>
      <c r="G233" s="26">
        <f>IF(OR($B233="",$F233=""),"",MOD($F233+N(IFERROR(INDEX(Kulturen!$F$2:$F$81,MATCH($B233,Kulturen!$B$2:$B$81,0)),""))-1,52)+1)</f>
        <v/>
      </c>
      <c r="H233" s="26">
        <f>IF(OR($B233="",$G233=""),"",MOD($G233+N(IFERROR(INDEX(Kulturen!$G$2:$G$81,MATCH($B233,Kulturen!$B$2:$B$81,0)),""))-1,52)+1)</f>
        <v/>
      </c>
      <c r="I233" s="26">
        <f>IF(OR($B233="",$H233=""),"",MOD($H233+N(IFERROR(INDEX(Kulturen!$H$2:$H$81,MATCH($B233,Kulturen!$B$2:$B$81,0)),""))-1,52)+1)</f>
        <v/>
      </c>
      <c r="J233" s="15">
        <f>IF($E233="","",IFERROR(INDEX(Beete!$C$2:$C$121,MATCH($E233,Beete!$B$2:$B$121,0)),""))</f>
        <v/>
      </c>
      <c r="K233" s="15">
        <f>IF($E233="","",IF(IFERROR(INDEX(Beete!$D$2:$D$121,MATCH($E233,Beete!$B$2:$B$121,0)),"")="",1.2,IFERROR(INDEX(Beete!$D$2:$D$121,MATCH($E233,Beete!$B$2:$B$121,0)),"")))</f>
        <v/>
      </c>
      <c r="L233" s="26">
        <f>IF($B233="","",IF(N(IFERROR(INDEX(Kulturen!$I$2:$I$81,MATCH($B233,Kulturen!$B$2:$B$81,0)),""))&gt;0,IFERROR(INDEX(Kulturen!$I$2:$I$81,MATCH($B233,Kulturen!$B$2:$B$81,0)),""),IF(N(IFERROR(INDEX(Kulturen!$J$2:$J$81,MATCH($B233,Kulturen!$B$2:$B$81,0)),""))&gt;0,MAX(1,ROUNDDOWN($K233*100/IFERROR(INDEX(Kulturen!$J$2:$J$81,MATCH($B233,Kulturen!$B$2:$B$81,0)),""),0)),"")))</f>
        <v/>
      </c>
      <c r="M233" s="26">
        <f>IF(OR($J233="",N(IFERROR(INDEX(Kulturen!$K$2:$K$81,MATCH($B233,Kulturen!$B$2:$B$81,0)),""))=0),"",MAX(1,ROUNDDOWN($J233*100/IFERROR(INDEX(Kulturen!$K$2:$K$81,MATCH($B233,Kulturen!$B$2:$B$81,0)),""),0)))</f>
        <v/>
      </c>
      <c r="N233" s="26">
        <f>IF(OR($L233="",$M233=""),"",$L233*$M233)</f>
        <v/>
      </c>
      <c r="O233" s="15">
        <f>IF(OR($N233="",N($J233)*N($K233)=0),"",ROUND($N233/(N($J233)*N($K233)),2))</f>
        <v/>
      </c>
      <c r="P233" s="27">
        <f>IF(OR($B233="",N(IFERROR(INDEX(Kulturen!$L$2:$L$81,MATCH($B233,Kulturen!$B$2:$B$81,0)),""))=0),"",IFERROR(INDEX(Kulturen!$L$2:$L$81,MATCH($B233,Kulturen!$B$2:$B$81,0)),""))</f>
        <v/>
      </c>
      <c r="Q233" s="28">
        <f>IF(OR($N233="",$P233=""),"",ROUND($N233*$P233,1))</f>
        <v/>
      </c>
      <c r="R233" s="10">
        <f>IF($B233="","",T(IFERROR(INDEX(Kulturen!$M$2:$M$81,MATCH($B233,Kulturen!$B$2:$B$81,0)),"")))</f>
        <v/>
      </c>
      <c r="S233" s="30" t="n"/>
      <c r="T233" s="17" t="n"/>
      <c r="U233" s="16" t="n"/>
      <c r="V233" s="16" t="n"/>
    </row>
    <row r="234">
      <c r="A234" s="10">
        <f>IF($B234="","",COUNTIF($B$2:$B234,$B234))</f>
        <v/>
      </c>
      <c r="B234" s="16" t="n"/>
      <c r="C234" s="10">
        <f>IF($B234="","",T(IFERROR(INDEX(Kulturen!$D$2:$D$81,MATCH($B234,Kulturen!$B$2:$B$81,0)),"")))</f>
        <v/>
      </c>
      <c r="D234" s="10">
        <f>IF($B234="","",T(IFERROR(INDEX(Kulturen!$E$2:$E$81,MATCH($B234,Kulturen!$B$2:$B$81,0)),"")))</f>
        <v/>
      </c>
      <c r="E234" s="16" t="n"/>
      <c r="F234" s="20" t="n"/>
      <c r="G234" s="26">
        <f>IF(OR($B234="",$F234=""),"",MOD($F234+N(IFERROR(INDEX(Kulturen!$F$2:$F$81,MATCH($B234,Kulturen!$B$2:$B$81,0)),""))-1,52)+1)</f>
        <v/>
      </c>
      <c r="H234" s="26">
        <f>IF(OR($B234="",$G234=""),"",MOD($G234+N(IFERROR(INDEX(Kulturen!$G$2:$G$81,MATCH($B234,Kulturen!$B$2:$B$81,0)),""))-1,52)+1)</f>
        <v/>
      </c>
      <c r="I234" s="26">
        <f>IF(OR($B234="",$H234=""),"",MOD($H234+N(IFERROR(INDEX(Kulturen!$H$2:$H$81,MATCH($B234,Kulturen!$B$2:$B$81,0)),""))-1,52)+1)</f>
        <v/>
      </c>
      <c r="J234" s="15">
        <f>IF($E234="","",IFERROR(INDEX(Beete!$C$2:$C$121,MATCH($E234,Beete!$B$2:$B$121,0)),""))</f>
        <v/>
      </c>
      <c r="K234" s="15">
        <f>IF($E234="","",IF(IFERROR(INDEX(Beete!$D$2:$D$121,MATCH($E234,Beete!$B$2:$B$121,0)),"")="",1.2,IFERROR(INDEX(Beete!$D$2:$D$121,MATCH($E234,Beete!$B$2:$B$121,0)),"")))</f>
        <v/>
      </c>
      <c r="L234" s="26">
        <f>IF($B234="","",IF(N(IFERROR(INDEX(Kulturen!$I$2:$I$81,MATCH($B234,Kulturen!$B$2:$B$81,0)),""))&gt;0,IFERROR(INDEX(Kulturen!$I$2:$I$81,MATCH($B234,Kulturen!$B$2:$B$81,0)),""),IF(N(IFERROR(INDEX(Kulturen!$J$2:$J$81,MATCH($B234,Kulturen!$B$2:$B$81,0)),""))&gt;0,MAX(1,ROUNDDOWN($K234*100/IFERROR(INDEX(Kulturen!$J$2:$J$81,MATCH($B234,Kulturen!$B$2:$B$81,0)),""),0)),"")))</f>
        <v/>
      </c>
      <c r="M234" s="26">
        <f>IF(OR($J234="",N(IFERROR(INDEX(Kulturen!$K$2:$K$81,MATCH($B234,Kulturen!$B$2:$B$81,0)),""))=0),"",MAX(1,ROUNDDOWN($J234*100/IFERROR(INDEX(Kulturen!$K$2:$K$81,MATCH($B234,Kulturen!$B$2:$B$81,0)),""),0)))</f>
        <v/>
      </c>
      <c r="N234" s="26">
        <f>IF(OR($L234="",$M234=""),"",$L234*$M234)</f>
        <v/>
      </c>
      <c r="O234" s="15">
        <f>IF(OR($N234="",N($J234)*N($K234)=0),"",ROUND($N234/(N($J234)*N($K234)),2))</f>
        <v/>
      </c>
      <c r="P234" s="27">
        <f>IF(OR($B234="",N(IFERROR(INDEX(Kulturen!$L$2:$L$81,MATCH($B234,Kulturen!$B$2:$B$81,0)),""))=0),"",IFERROR(INDEX(Kulturen!$L$2:$L$81,MATCH($B234,Kulturen!$B$2:$B$81,0)),""))</f>
        <v/>
      </c>
      <c r="Q234" s="28">
        <f>IF(OR($N234="",$P234=""),"",ROUND($N234*$P234,1))</f>
        <v/>
      </c>
      <c r="R234" s="10">
        <f>IF($B234="","",T(IFERROR(INDEX(Kulturen!$M$2:$M$81,MATCH($B234,Kulturen!$B$2:$B$81,0)),"")))</f>
        <v/>
      </c>
      <c r="S234" s="30" t="n"/>
      <c r="T234" s="17" t="n"/>
      <c r="U234" s="16" t="n"/>
      <c r="V234" s="16" t="n"/>
    </row>
    <row r="235">
      <c r="A235" s="10">
        <f>IF($B235="","",COUNTIF($B$2:$B235,$B235))</f>
        <v/>
      </c>
      <c r="B235" s="16" t="n"/>
      <c r="C235" s="10">
        <f>IF($B235="","",T(IFERROR(INDEX(Kulturen!$D$2:$D$81,MATCH($B235,Kulturen!$B$2:$B$81,0)),"")))</f>
        <v/>
      </c>
      <c r="D235" s="10">
        <f>IF($B235="","",T(IFERROR(INDEX(Kulturen!$E$2:$E$81,MATCH($B235,Kulturen!$B$2:$B$81,0)),"")))</f>
        <v/>
      </c>
      <c r="E235" s="16" t="n"/>
      <c r="F235" s="20" t="n"/>
      <c r="G235" s="26">
        <f>IF(OR($B235="",$F235=""),"",MOD($F235+N(IFERROR(INDEX(Kulturen!$F$2:$F$81,MATCH($B235,Kulturen!$B$2:$B$81,0)),""))-1,52)+1)</f>
        <v/>
      </c>
      <c r="H235" s="26">
        <f>IF(OR($B235="",$G235=""),"",MOD($G235+N(IFERROR(INDEX(Kulturen!$G$2:$G$81,MATCH($B235,Kulturen!$B$2:$B$81,0)),""))-1,52)+1)</f>
        <v/>
      </c>
      <c r="I235" s="26">
        <f>IF(OR($B235="",$H235=""),"",MOD($H235+N(IFERROR(INDEX(Kulturen!$H$2:$H$81,MATCH($B235,Kulturen!$B$2:$B$81,0)),""))-1,52)+1)</f>
        <v/>
      </c>
      <c r="J235" s="15">
        <f>IF($E235="","",IFERROR(INDEX(Beete!$C$2:$C$121,MATCH($E235,Beete!$B$2:$B$121,0)),""))</f>
        <v/>
      </c>
      <c r="K235" s="15">
        <f>IF($E235="","",IF(IFERROR(INDEX(Beete!$D$2:$D$121,MATCH($E235,Beete!$B$2:$B$121,0)),"")="",1.2,IFERROR(INDEX(Beete!$D$2:$D$121,MATCH($E235,Beete!$B$2:$B$121,0)),"")))</f>
        <v/>
      </c>
      <c r="L235" s="26">
        <f>IF($B235="","",IF(N(IFERROR(INDEX(Kulturen!$I$2:$I$81,MATCH($B235,Kulturen!$B$2:$B$81,0)),""))&gt;0,IFERROR(INDEX(Kulturen!$I$2:$I$81,MATCH($B235,Kulturen!$B$2:$B$81,0)),""),IF(N(IFERROR(INDEX(Kulturen!$J$2:$J$81,MATCH($B235,Kulturen!$B$2:$B$81,0)),""))&gt;0,MAX(1,ROUNDDOWN($K235*100/IFERROR(INDEX(Kulturen!$J$2:$J$81,MATCH($B235,Kulturen!$B$2:$B$81,0)),""),0)),"")))</f>
        <v/>
      </c>
      <c r="M235" s="26">
        <f>IF(OR($J235="",N(IFERROR(INDEX(Kulturen!$K$2:$K$81,MATCH($B235,Kulturen!$B$2:$B$81,0)),""))=0),"",MAX(1,ROUNDDOWN($J235*100/IFERROR(INDEX(Kulturen!$K$2:$K$81,MATCH($B235,Kulturen!$B$2:$B$81,0)),""),0)))</f>
        <v/>
      </c>
      <c r="N235" s="26">
        <f>IF(OR($L235="",$M235=""),"",$L235*$M235)</f>
        <v/>
      </c>
      <c r="O235" s="15">
        <f>IF(OR($N235="",N($J235)*N($K235)=0),"",ROUND($N235/(N($J235)*N($K235)),2))</f>
        <v/>
      </c>
      <c r="P235" s="27">
        <f>IF(OR($B235="",N(IFERROR(INDEX(Kulturen!$L$2:$L$81,MATCH($B235,Kulturen!$B$2:$B$81,0)),""))=0),"",IFERROR(INDEX(Kulturen!$L$2:$L$81,MATCH($B235,Kulturen!$B$2:$B$81,0)),""))</f>
        <v/>
      </c>
      <c r="Q235" s="28">
        <f>IF(OR($N235="",$P235=""),"",ROUND($N235*$P235,1))</f>
        <v/>
      </c>
      <c r="R235" s="10">
        <f>IF($B235="","",T(IFERROR(INDEX(Kulturen!$M$2:$M$81,MATCH($B235,Kulturen!$B$2:$B$81,0)),"")))</f>
        <v/>
      </c>
      <c r="S235" s="30" t="n"/>
      <c r="T235" s="17" t="n"/>
      <c r="U235" s="16" t="n"/>
      <c r="V235" s="16" t="n"/>
    </row>
    <row r="236">
      <c r="A236" s="10">
        <f>IF($B236="","",COUNTIF($B$2:$B236,$B236))</f>
        <v/>
      </c>
      <c r="B236" s="16" t="n"/>
      <c r="C236" s="10">
        <f>IF($B236="","",T(IFERROR(INDEX(Kulturen!$D$2:$D$81,MATCH($B236,Kulturen!$B$2:$B$81,0)),"")))</f>
        <v/>
      </c>
      <c r="D236" s="10">
        <f>IF($B236="","",T(IFERROR(INDEX(Kulturen!$E$2:$E$81,MATCH($B236,Kulturen!$B$2:$B$81,0)),"")))</f>
        <v/>
      </c>
      <c r="E236" s="16" t="n"/>
      <c r="F236" s="20" t="n"/>
      <c r="G236" s="26">
        <f>IF(OR($B236="",$F236=""),"",MOD($F236+N(IFERROR(INDEX(Kulturen!$F$2:$F$81,MATCH($B236,Kulturen!$B$2:$B$81,0)),""))-1,52)+1)</f>
        <v/>
      </c>
      <c r="H236" s="26">
        <f>IF(OR($B236="",$G236=""),"",MOD($G236+N(IFERROR(INDEX(Kulturen!$G$2:$G$81,MATCH($B236,Kulturen!$B$2:$B$81,0)),""))-1,52)+1)</f>
        <v/>
      </c>
      <c r="I236" s="26">
        <f>IF(OR($B236="",$H236=""),"",MOD($H236+N(IFERROR(INDEX(Kulturen!$H$2:$H$81,MATCH($B236,Kulturen!$B$2:$B$81,0)),""))-1,52)+1)</f>
        <v/>
      </c>
      <c r="J236" s="15">
        <f>IF($E236="","",IFERROR(INDEX(Beete!$C$2:$C$121,MATCH($E236,Beete!$B$2:$B$121,0)),""))</f>
        <v/>
      </c>
      <c r="K236" s="15">
        <f>IF($E236="","",IF(IFERROR(INDEX(Beete!$D$2:$D$121,MATCH($E236,Beete!$B$2:$B$121,0)),"")="",1.2,IFERROR(INDEX(Beete!$D$2:$D$121,MATCH($E236,Beete!$B$2:$B$121,0)),"")))</f>
        <v/>
      </c>
      <c r="L236" s="26">
        <f>IF($B236="","",IF(N(IFERROR(INDEX(Kulturen!$I$2:$I$81,MATCH($B236,Kulturen!$B$2:$B$81,0)),""))&gt;0,IFERROR(INDEX(Kulturen!$I$2:$I$81,MATCH($B236,Kulturen!$B$2:$B$81,0)),""),IF(N(IFERROR(INDEX(Kulturen!$J$2:$J$81,MATCH($B236,Kulturen!$B$2:$B$81,0)),""))&gt;0,MAX(1,ROUNDDOWN($K236*100/IFERROR(INDEX(Kulturen!$J$2:$J$81,MATCH($B236,Kulturen!$B$2:$B$81,0)),""),0)),"")))</f>
        <v/>
      </c>
      <c r="M236" s="26">
        <f>IF(OR($J236="",N(IFERROR(INDEX(Kulturen!$K$2:$K$81,MATCH($B236,Kulturen!$B$2:$B$81,0)),""))=0),"",MAX(1,ROUNDDOWN($J236*100/IFERROR(INDEX(Kulturen!$K$2:$K$81,MATCH($B236,Kulturen!$B$2:$B$81,0)),""),0)))</f>
        <v/>
      </c>
      <c r="N236" s="26">
        <f>IF(OR($L236="",$M236=""),"",$L236*$M236)</f>
        <v/>
      </c>
      <c r="O236" s="15">
        <f>IF(OR($N236="",N($J236)*N($K236)=0),"",ROUND($N236/(N($J236)*N($K236)),2))</f>
        <v/>
      </c>
      <c r="P236" s="27">
        <f>IF(OR($B236="",N(IFERROR(INDEX(Kulturen!$L$2:$L$81,MATCH($B236,Kulturen!$B$2:$B$81,0)),""))=0),"",IFERROR(INDEX(Kulturen!$L$2:$L$81,MATCH($B236,Kulturen!$B$2:$B$81,0)),""))</f>
        <v/>
      </c>
      <c r="Q236" s="28">
        <f>IF(OR($N236="",$P236=""),"",ROUND($N236*$P236,1))</f>
        <v/>
      </c>
      <c r="R236" s="10">
        <f>IF($B236="","",T(IFERROR(INDEX(Kulturen!$M$2:$M$81,MATCH($B236,Kulturen!$B$2:$B$81,0)),"")))</f>
        <v/>
      </c>
      <c r="S236" s="30" t="n"/>
      <c r="T236" s="17" t="n"/>
      <c r="U236" s="16" t="n"/>
      <c r="V236" s="16" t="n"/>
    </row>
    <row r="237">
      <c r="A237" s="10">
        <f>IF($B237="","",COUNTIF($B$2:$B237,$B237))</f>
        <v/>
      </c>
      <c r="B237" s="16" t="n"/>
      <c r="C237" s="10">
        <f>IF($B237="","",T(IFERROR(INDEX(Kulturen!$D$2:$D$81,MATCH($B237,Kulturen!$B$2:$B$81,0)),"")))</f>
        <v/>
      </c>
      <c r="D237" s="10">
        <f>IF($B237="","",T(IFERROR(INDEX(Kulturen!$E$2:$E$81,MATCH($B237,Kulturen!$B$2:$B$81,0)),"")))</f>
        <v/>
      </c>
      <c r="E237" s="16" t="n"/>
      <c r="F237" s="20" t="n"/>
      <c r="G237" s="26">
        <f>IF(OR($B237="",$F237=""),"",MOD($F237+N(IFERROR(INDEX(Kulturen!$F$2:$F$81,MATCH($B237,Kulturen!$B$2:$B$81,0)),""))-1,52)+1)</f>
        <v/>
      </c>
      <c r="H237" s="26">
        <f>IF(OR($B237="",$G237=""),"",MOD($G237+N(IFERROR(INDEX(Kulturen!$G$2:$G$81,MATCH($B237,Kulturen!$B$2:$B$81,0)),""))-1,52)+1)</f>
        <v/>
      </c>
      <c r="I237" s="26">
        <f>IF(OR($B237="",$H237=""),"",MOD($H237+N(IFERROR(INDEX(Kulturen!$H$2:$H$81,MATCH($B237,Kulturen!$B$2:$B$81,0)),""))-1,52)+1)</f>
        <v/>
      </c>
      <c r="J237" s="15">
        <f>IF($E237="","",IFERROR(INDEX(Beete!$C$2:$C$121,MATCH($E237,Beete!$B$2:$B$121,0)),""))</f>
        <v/>
      </c>
      <c r="K237" s="15">
        <f>IF($E237="","",IF(IFERROR(INDEX(Beete!$D$2:$D$121,MATCH($E237,Beete!$B$2:$B$121,0)),"")="",1.2,IFERROR(INDEX(Beete!$D$2:$D$121,MATCH($E237,Beete!$B$2:$B$121,0)),"")))</f>
        <v/>
      </c>
      <c r="L237" s="26">
        <f>IF($B237="","",IF(N(IFERROR(INDEX(Kulturen!$I$2:$I$81,MATCH($B237,Kulturen!$B$2:$B$81,0)),""))&gt;0,IFERROR(INDEX(Kulturen!$I$2:$I$81,MATCH($B237,Kulturen!$B$2:$B$81,0)),""),IF(N(IFERROR(INDEX(Kulturen!$J$2:$J$81,MATCH($B237,Kulturen!$B$2:$B$81,0)),""))&gt;0,MAX(1,ROUNDDOWN($K237*100/IFERROR(INDEX(Kulturen!$J$2:$J$81,MATCH($B237,Kulturen!$B$2:$B$81,0)),""),0)),"")))</f>
        <v/>
      </c>
      <c r="M237" s="26">
        <f>IF(OR($J237="",N(IFERROR(INDEX(Kulturen!$K$2:$K$81,MATCH($B237,Kulturen!$B$2:$B$81,0)),""))=0),"",MAX(1,ROUNDDOWN($J237*100/IFERROR(INDEX(Kulturen!$K$2:$K$81,MATCH($B237,Kulturen!$B$2:$B$81,0)),""),0)))</f>
        <v/>
      </c>
      <c r="N237" s="26">
        <f>IF(OR($L237="",$M237=""),"",$L237*$M237)</f>
        <v/>
      </c>
      <c r="O237" s="15">
        <f>IF(OR($N237="",N($J237)*N($K237)=0),"",ROUND($N237/(N($J237)*N($K237)),2))</f>
        <v/>
      </c>
      <c r="P237" s="27">
        <f>IF(OR($B237="",N(IFERROR(INDEX(Kulturen!$L$2:$L$81,MATCH($B237,Kulturen!$B$2:$B$81,0)),""))=0),"",IFERROR(INDEX(Kulturen!$L$2:$L$81,MATCH($B237,Kulturen!$B$2:$B$81,0)),""))</f>
        <v/>
      </c>
      <c r="Q237" s="28">
        <f>IF(OR($N237="",$P237=""),"",ROUND($N237*$P237,1))</f>
        <v/>
      </c>
      <c r="R237" s="10">
        <f>IF($B237="","",T(IFERROR(INDEX(Kulturen!$M$2:$M$81,MATCH($B237,Kulturen!$B$2:$B$81,0)),"")))</f>
        <v/>
      </c>
      <c r="S237" s="30" t="n"/>
      <c r="T237" s="17" t="n"/>
      <c r="U237" s="16" t="n"/>
      <c r="V237" s="16" t="n"/>
    </row>
    <row r="238">
      <c r="A238" s="10">
        <f>IF($B238="","",COUNTIF($B$2:$B238,$B238))</f>
        <v/>
      </c>
      <c r="B238" s="16" t="n"/>
      <c r="C238" s="10">
        <f>IF($B238="","",T(IFERROR(INDEX(Kulturen!$D$2:$D$81,MATCH($B238,Kulturen!$B$2:$B$81,0)),"")))</f>
        <v/>
      </c>
      <c r="D238" s="10">
        <f>IF($B238="","",T(IFERROR(INDEX(Kulturen!$E$2:$E$81,MATCH($B238,Kulturen!$B$2:$B$81,0)),"")))</f>
        <v/>
      </c>
      <c r="E238" s="16" t="n"/>
      <c r="F238" s="20" t="n"/>
      <c r="G238" s="26">
        <f>IF(OR($B238="",$F238=""),"",MOD($F238+N(IFERROR(INDEX(Kulturen!$F$2:$F$81,MATCH($B238,Kulturen!$B$2:$B$81,0)),""))-1,52)+1)</f>
        <v/>
      </c>
      <c r="H238" s="26">
        <f>IF(OR($B238="",$G238=""),"",MOD($G238+N(IFERROR(INDEX(Kulturen!$G$2:$G$81,MATCH($B238,Kulturen!$B$2:$B$81,0)),""))-1,52)+1)</f>
        <v/>
      </c>
      <c r="I238" s="26">
        <f>IF(OR($B238="",$H238=""),"",MOD($H238+N(IFERROR(INDEX(Kulturen!$H$2:$H$81,MATCH($B238,Kulturen!$B$2:$B$81,0)),""))-1,52)+1)</f>
        <v/>
      </c>
      <c r="J238" s="15">
        <f>IF($E238="","",IFERROR(INDEX(Beete!$C$2:$C$121,MATCH($E238,Beete!$B$2:$B$121,0)),""))</f>
        <v/>
      </c>
      <c r="K238" s="15">
        <f>IF($E238="","",IF(IFERROR(INDEX(Beete!$D$2:$D$121,MATCH($E238,Beete!$B$2:$B$121,0)),"")="",1.2,IFERROR(INDEX(Beete!$D$2:$D$121,MATCH($E238,Beete!$B$2:$B$121,0)),"")))</f>
        <v/>
      </c>
      <c r="L238" s="26">
        <f>IF($B238="","",IF(N(IFERROR(INDEX(Kulturen!$I$2:$I$81,MATCH($B238,Kulturen!$B$2:$B$81,0)),""))&gt;0,IFERROR(INDEX(Kulturen!$I$2:$I$81,MATCH($B238,Kulturen!$B$2:$B$81,0)),""),IF(N(IFERROR(INDEX(Kulturen!$J$2:$J$81,MATCH($B238,Kulturen!$B$2:$B$81,0)),""))&gt;0,MAX(1,ROUNDDOWN($K238*100/IFERROR(INDEX(Kulturen!$J$2:$J$81,MATCH($B238,Kulturen!$B$2:$B$81,0)),""),0)),"")))</f>
        <v/>
      </c>
      <c r="M238" s="26">
        <f>IF(OR($J238="",N(IFERROR(INDEX(Kulturen!$K$2:$K$81,MATCH($B238,Kulturen!$B$2:$B$81,0)),""))=0),"",MAX(1,ROUNDDOWN($J238*100/IFERROR(INDEX(Kulturen!$K$2:$K$81,MATCH($B238,Kulturen!$B$2:$B$81,0)),""),0)))</f>
        <v/>
      </c>
      <c r="N238" s="26">
        <f>IF(OR($L238="",$M238=""),"",$L238*$M238)</f>
        <v/>
      </c>
      <c r="O238" s="15">
        <f>IF(OR($N238="",N($J238)*N($K238)=0),"",ROUND($N238/(N($J238)*N($K238)),2))</f>
        <v/>
      </c>
      <c r="P238" s="27">
        <f>IF(OR($B238="",N(IFERROR(INDEX(Kulturen!$L$2:$L$81,MATCH($B238,Kulturen!$B$2:$B$81,0)),""))=0),"",IFERROR(INDEX(Kulturen!$L$2:$L$81,MATCH($B238,Kulturen!$B$2:$B$81,0)),""))</f>
        <v/>
      </c>
      <c r="Q238" s="28">
        <f>IF(OR($N238="",$P238=""),"",ROUND($N238*$P238,1))</f>
        <v/>
      </c>
      <c r="R238" s="10">
        <f>IF($B238="","",T(IFERROR(INDEX(Kulturen!$M$2:$M$81,MATCH($B238,Kulturen!$B$2:$B$81,0)),"")))</f>
        <v/>
      </c>
      <c r="S238" s="30" t="n"/>
      <c r="T238" s="17" t="n"/>
      <c r="U238" s="16" t="n"/>
      <c r="V238" s="16" t="n"/>
    </row>
    <row r="239">
      <c r="A239" s="10">
        <f>IF($B239="","",COUNTIF($B$2:$B239,$B239))</f>
        <v/>
      </c>
      <c r="B239" s="16" t="n"/>
      <c r="C239" s="10">
        <f>IF($B239="","",T(IFERROR(INDEX(Kulturen!$D$2:$D$81,MATCH($B239,Kulturen!$B$2:$B$81,0)),"")))</f>
        <v/>
      </c>
      <c r="D239" s="10">
        <f>IF($B239="","",T(IFERROR(INDEX(Kulturen!$E$2:$E$81,MATCH($B239,Kulturen!$B$2:$B$81,0)),"")))</f>
        <v/>
      </c>
      <c r="E239" s="16" t="n"/>
      <c r="F239" s="20" t="n"/>
      <c r="G239" s="26">
        <f>IF(OR($B239="",$F239=""),"",MOD($F239+N(IFERROR(INDEX(Kulturen!$F$2:$F$81,MATCH($B239,Kulturen!$B$2:$B$81,0)),""))-1,52)+1)</f>
        <v/>
      </c>
      <c r="H239" s="26">
        <f>IF(OR($B239="",$G239=""),"",MOD($G239+N(IFERROR(INDEX(Kulturen!$G$2:$G$81,MATCH($B239,Kulturen!$B$2:$B$81,0)),""))-1,52)+1)</f>
        <v/>
      </c>
      <c r="I239" s="26">
        <f>IF(OR($B239="",$H239=""),"",MOD($H239+N(IFERROR(INDEX(Kulturen!$H$2:$H$81,MATCH($B239,Kulturen!$B$2:$B$81,0)),""))-1,52)+1)</f>
        <v/>
      </c>
      <c r="J239" s="15">
        <f>IF($E239="","",IFERROR(INDEX(Beete!$C$2:$C$121,MATCH($E239,Beete!$B$2:$B$121,0)),""))</f>
        <v/>
      </c>
      <c r="K239" s="15">
        <f>IF($E239="","",IF(IFERROR(INDEX(Beete!$D$2:$D$121,MATCH($E239,Beete!$B$2:$B$121,0)),"")="",1.2,IFERROR(INDEX(Beete!$D$2:$D$121,MATCH($E239,Beete!$B$2:$B$121,0)),"")))</f>
        <v/>
      </c>
      <c r="L239" s="26">
        <f>IF($B239="","",IF(N(IFERROR(INDEX(Kulturen!$I$2:$I$81,MATCH($B239,Kulturen!$B$2:$B$81,0)),""))&gt;0,IFERROR(INDEX(Kulturen!$I$2:$I$81,MATCH($B239,Kulturen!$B$2:$B$81,0)),""),IF(N(IFERROR(INDEX(Kulturen!$J$2:$J$81,MATCH($B239,Kulturen!$B$2:$B$81,0)),""))&gt;0,MAX(1,ROUNDDOWN($K239*100/IFERROR(INDEX(Kulturen!$J$2:$J$81,MATCH($B239,Kulturen!$B$2:$B$81,0)),""),0)),"")))</f>
        <v/>
      </c>
      <c r="M239" s="26">
        <f>IF(OR($J239="",N(IFERROR(INDEX(Kulturen!$K$2:$K$81,MATCH($B239,Kulturen!$B$2:$B$81,0)),""))=0),"",MAX(1,ROUNDDOWN($J239*100/IFERROR(INDEX(Kulturen!$K$2:$K$81,MATCH($B239,Kulturen!$B$2:$B$81,0)),""),0)))</f>
        <v/>
      </c>
      <c r="N239" s="26">
        <f>IF(OR($L239="",$M239=""),"",$L239*$M239)</f>
        <v/>
      </c>
      <c r="O239" s="15">
        <f>IF(OR($N239="",N($J239)*N($K239)=0),"",ROUND($N239/(N($J239)*N($K239)),2))</f>
        <v/>
      </c>
      <c r="P239" s="27">
        <f>IF(OR($B239="",N(IFERROR(INDEX(Kulturen!$L$2:$L$81,MATCH($B239,Kulturen!$B$2:$B$81,0)),""))=0),"",IFERROR(INDEX(Kulturen!$L$2:$L$81,MATCH($B239,Kulturen!$B$2:$B$81,0)),""))</f>
        <v/>
      </c>
      <c r="Q239" s="28">
        <f>IF(OR($N239="",$P239=""),"",ROUND($N239*$P239,1))</f>
        <v/>
      </c>
      <c r="R239" s="10">
        <f>IF($B239="","",T(IFERROR(INDEX(Kulturen!$M$2:$M$81,MATCH($B239,Kulturen!$B$2:$B$81,0)),"")))</f>
        <v/>
      </c>
      <c r="S239" s="30" t="n"/>
      <c r="T239" s="17" t="n"/>
      <c r="U239" s="16" t="n"/>
      <c r="V239" s="16" t="n"/>
    </row>
    <row r="240">
      <c r="A240" s="10">
        <f>IF($B240="","",COUNTIF($B$2:$B240,$B240))</f>
        <v/>
      </c>
      <c r="B240" s="16" t="n"/>
      <c r="C240" s="10">
        <f>IF($B240="","",T(IFERROR(INDEX(Kulturen!$D$2:$D$81,MATCH($B240,Kulturen!$B$2:$B$81,0)),"")))</f>
        <v/>
      </c>
      <c r="D240" s="10">
        <f>IF($B240="","",T(IFERROR(INDEX(Kulturen!$E$2:$E$81,MATCH($B240,Kulturen!$B$2:$B$81,0)),"")))</f>
        <v/>
      </c>
      <c r="E240" s="16" t="n"/>
      <c r="F240" s="20" t="n"/>
      <c r="G240" s="26">
        <f>IF(OR($B240="",$F240=""),"",MOD($F240+N(IFERROR(INDEX(Kulturen!$F$2:$F$81,MATCH($B240,Kulturen!$B$2:$B$81,0)),""))-1,52)+1)</f>
        <v/>
      </c>
      <c r="H240" s="26">
        <f>IF(OR($B240="",$G240=""),"",MOD($G240+N(IFERROR(INDEX(Kulturen!$G$2:$G$81,MATCH($B240,Kulturen!$B$2:$B$81,0)),""))-1,52)+1)</f>
        <v/>
      </c>
      <c r="I240" s="26">
        <f>IF(OR($B240="",$H240=""),"",MOD($H240+N(IFERROR(INDEX(Kulturen!$H$2:$H$81,MATCH($B240,Kulturen!$B$2:$B$81,0)),""))-1,52)+1)</f>
        <v/>
      </c>
      <c r="J240" s="15">
        <f>IF($E240="","",IFERROR(INDEX(Beete!$C$2:$C$121,MATCH($E240,Beete!$B$2:$B$121,0)),""))</f>
        <v/>
      </c>
      <c r="K240" s="15">
        <f>IF($E240="","",IF(IFERROR(INDEX(Beete!$D$2:$D$121,MATCH($E240,Beete!$B$2:$B$121,0)),"")="",1.2,IFERROR(INDEX(Beete!$D$2:$D$121,MATCH($E240,Beete!$B$2:$B$121,0)),"")))</f>
        <v/>
      </c>
      <c r="L240" s="26">
        <f>IF($B240="","",IF(N(IFERROR(INDEX(Kulturen!$I$2:$I$81,MATCH($B240,Kulturen!$B$2:$B$81,0)),""))&gt;0,IFERROR(INDEX(Kulturen!$I$2:$I$81,MATCH($B240,Kulturen!$B$2:$B$81,0)),""),IF(N(IFERROR(INDEX(Kulturen!$J$2:$J$81,MATCH($B240,Kulturen!$B$2:$B$81,0)),""))&gt;0,MAX(1,ROUNDDOWN($K240*100/IFERROR(INDEX(Kulturen!$J$2:$J$81,MATCH($B240,Kulturen!$B$2:$B$81,0)),""),0)),"")))</f>
        <v/>
      </c>
      <c r="M240" s="26">
        <f>IF(OR($J240="",N(IFERROR(INDEX(Kulturen!$K$2:$K$81,MATCH($B240,Kulturen!$B$2:$B$81,0)),""))=0),"",MAX(1,ROUNDDOWN($J240*100/IFERROR(INDEX(Kulturen!$K$2:$K$81,MATCH($B240,Kulturen!$B$2:$B$81,0)),""),0)))</f>
        <v/>
      </c>
      <c r="N240" s="26">
        <f>IF(OR($L240="",$M240=""),"",$L240*$M240)</f>
        <v/>
      </c>
      <c r="O240" s="15">
        <f>IF(OR($N240="",N($J240)*N($K240)=0),"",ROUND($N240/(N($J240)*N($K240)),2))</f>
        <v/>
      </c>
      <c r="P240" s="27">
        <f>IF(OR($B240="",N(IFERROR(INDEX(Kulturen!$L$2:$L$81,MATCH($B240,Kulturen!$B$2:$B$81,0)),""))=0),"",IFERROR(INDEX(Kulturen!$L$2:$L$81,MATCH($B240,Kulturen!$B$2:$B$81,0)),""))</f>
        <v/>
      </c>
      <c r="Q240" s="28">
        <f>IF(OR($N240="",$P240=""),"",ROUND($N240*$P240,1))</f>
        <v/>
      </c>
      <c r="R240" s="10">
        <f>IF($B240="","",T(IFERROR(INDEX(Kulturen!$M$2:$M$81,MATCH($B240,Kulturen!$B$2:$B$81,0)),"")))</f>
        <v/>
      </c>
      <c r="S240" s="30" t="n"/>
      <c r="T240" s="17" t="n"/>
      <c r="U240" s="16" t="n"/>
      <c r="V240" s="16" t="n"/>
    </row>
    <row r="241">
      <c r="A241" s="10">
        <f>IF($B241="","",COUNTIF($B$2:$B241,$B241))</f>
        <v/>
      </c>
      <c r="B241" s="16" t="n"/>
      <c r="C241" s="10">
        <f>IF($B241="","",T(IFERROR(INDEX(Kulturen!$D$2:$D$81,MATCH($B241,Kulturen!$B$2:$B$81,0)),"")))</f>
        <v/>
      </c>
      <c r="D241" s="10">
        <f>IF($B241="","",T(IFERROR(INDEX(Kulturen!$E$2:$E$81,MATCH($B241,Kulturen!$B$2:$B$81,0)),"")))</f>
        <v/>
      </c>
      <c r="E241" s="16" t="n"/>
      <c r="F241" s="20" t="n"/>
      <c r="G241" s="26">
        <f>IF(OR($B241="",$F241=""),"",MOD($F241+N(IFERROR(INDEX(Kulturen!$F$2:$F$81,MATCH($B241,Kulturen!$B$2:$B$81,0)),""))-1,52)+1)</f>
        <v/>
      </c>
      <c r="H241" s="26">
        <f>IF(OR($B241="",$G241=""),"",MOD($G241+N(IFERROR(INDEX(Kulturen!$G$2:$G$81,MATCH($B241,Kulturen!$B$2:$B$81,0)),""))-1,52)+1)</f>
        <v/>
      </c>
      <c r="I241" s="26">
        <f>IF(OR($B241="",$H241=""),"",MOD($H241+N(IFERROR(INDEX(Kulturen!$H$2:$H$81,MATCH($B241,Kulturen!$B$2:$B$81,0)),""))-1,52)+1)</f>
        <v/>
      </c>
      <c r="J241" s="15">
        <f>IF($E241="","",IFERROR(INDEX(Beete!$C$2:$C$121,MATCH($E241,Beete!$B$2:$B$121,0)),""))</f>
        <v/>
      </c>
      <c r="K241" s="15">
        <f>IF($E241="","",IF(IFERROR(INDEX(Beete!$D$2:$D$121,MATCH($E241,Beete!$B$2:$B$121,0)),"")="",1.2,IFERROR(INDEX(Beete!$D$2:$D$121,MATCH($E241,Beete!$B$2:$B$121,0)),"")))</f>
        <v/>
      </c>
      <c r="L241" s="26">
        <f>IF($B241="","",IF(N(IFERROR(INDEX(Kulturen!$I$2:$I$81,MATCH($B241,Kulturen!$B$2:$B$81,0)),""))&gt;0,IFERROR(INDEX(Kulturen!$I$2:$I$81,MATCH($B241,Kulturen!$B$2:$B$81,0)),""),IF(N(IFERROR(INDEX(Kulturen!$J$2:$J$81,MATCH($B241,Kulturen!$B$2:$B$81,0)),""))&gt;0,MAX(1,ROUNDDOWN($K241*100/IFERROR(INDEX(Kulturen!$J$2:$J$81,MATCH($B241,Kulturen!$B$2:$B$81,0)),""),0)),"")))</f>
        <v/>
      </c>
      <c r="M241" s="26">
        <f>IF(OR($J241="",N(IFERROR(INDEX(Kulturen!$K$2:$K$81,MATCH($B241,Kulturen!$B$2:$B$81,0)),""))=0),"",MAX(1,ROUNDDOWN($J241*100/IFERROR(INDEX(Kulturen!$K$2:$K$81,MATCH($B241,Kulturen!$B$2:$B$81,0)),""),0)))</f>
        <v/>
      </c>
      <c r="N241" s="26">
        <f>IF(OR($L241="",$M241=""),"",$L241*$M241)</f>
        <v/>
      </c>
      <c r="O241" s="15">
        <f>IF(OR($N241="",N($J241)*N($K241)=0),"",ROUND($N241/(N($J241)*N($K241)),2))</f>
        <v/>
      </c>
      <c r="P241" s="27">
        <f>IF(OR($B241="",N(IFERROR(INDEX(Kulturen!$L$2:$L$81,MATCH($B241,Kulturen!$B$2:$B$81,0)),""))=0),"",IFERROR(INDEX(Kulturen!$L$2:$L$81,MATCH($B241,Kulturen!$B$2:$B$81,0)),""))</f>
        <v/>
      </c>
      <c r="Q241" s="28">
        <f>IF(OR($N241="",$P241=""),"",ROUND($N241*$P241,1))</f>
        <v/>
      </c>
      <c r="R241" s="10">
        <f>IF($B241="","",T(IFERROR(INDEX(Kulturen!$M$2:$M$81,MATCH($B241,Kulturen!$B$2:$B$81,0)),"")))</f>
        <v/>
      </c>
      <c r="S241" s="30" t="n"/>
      <c r="T241" s="17" t="n"/>
      <c r="U241" s="16" t="n"/>
      <c r="V241" s="16" t="n"/>
    </row>
    <row r="242">
      <c r="A242" s="10">
        <f>IF($B242="","",COUNTIF($B$2:$B242,$B242))</f>
        <v/>
      </c>
      <c r="B242" s="16" t="n"/>
      <c r="C242" s="10">
        <f>IF($B242="","",T(IFERROR(INDEX(Kulturen!$D$2:$D$81,MATCH($B242,Kulturen!$B$2:$B$81,0)),"")))</f>
        <v/>
      </c>
      <c r="D242" s="10">
        <f>IF($B242="","",T(IFERROR(INDEX(Kulturen!$E$2:$E$81,MATCH($B242,Kulturen!$B$2:$B$81,0)),"")))</f>
        <v/>
      </c>
      <c r="E242" s="16" t="n"/>
      <c r="F242" s="20" t="n"/>
      <c r="G242" s="26">
        <f>IF(OR($B242="",$F242=""),"",MOD($F242+N(IFERROR(INDEX(Kulturen!$F$2:$F$81,MATCH($B242,Kulturen!$B$2:$B$81,0)),""))-1,52)+1)</f>
        <v/>
      </c>
      <c r="H242" s="26">
        <f>IF(OR($B242="",$G242=""),"",MOD($G242+N(IFERROR(INDEX(Kulturen!$G$2:$G$81,MATCH($B242,Kulturen!$B$2:$B$81,0)),""))-1,52)+1)</f>
        <v/>
      </c>
      <c r="I242" s="26">
        <f>IF(OR($B242="",$H242=""),"",MOD($H242+N(IFERROR(INDEX(Kulturen!$H$2:$H$81,MATCH($B242,Kulturen!$B$2:$B$81,0)),""))-1,52)+1)</f>
        <v/>
      </c>
      <c r="J242" s="15">
        <f>IF($E242="","",IFERROR(INDEX(Beete!$C$2:$C$121,MATCH($E242,Beete!$B$2:$B$121,0)),""))</f>
        <v/>
      </c>
      <c r="K242" s="15">
        <f>IF($E242="","",IF(IFERROR(INDEX(Beete!$D$2:$D$121,MATCH($E242,Beete!$B$2:$B$121,0)),"")="",1.2,IFERROR(INDEX(Beete!$D$2:$D$121,MATCH($E242,Beete!$B$2:$B$121,0)),"")))</f>
        <v/>
      </c>
      <c r="L242" s="26">
        <f>IF($B242="","",IF(N(IFERROR(INDEX(Kulturen!$I$2:$I$81,MATCH($B242,Kulturen!$B$2:$B$81,0)),""))&gt;0,IFERROR(INDEX(Kulturen!$I$2:$I$81,MATCH($B242,Kulturen!$B$2:$B$81,0)),""),IF(N(IFERROR(INDEX(Kulturen!$J$2:$J$81,MATCH($B242,Kulturen!$B$2:$B$81,0)),""))&gt;0,MAX(1,ROUNDDOWN($K242*100/IFERROR(INDEX(Kulturen!$J$2:$J$81,MATCH($B242,Kulturen!$B$2:$B$81,0)),""),0)),"")))</f>
        <v/>
      </c>
      <c r="M242" s="26">
        <f>IF(OR($J242="",N(IFERROR(INDEX(Kulturen!$K$2:$K$81,MATCH($B242,Kulturen!$B$2:$B$81,0)),""))=0),"",MAX(1,ROUNDDOWN($J242*100/IFERROR(INDEX(Kulturen!$K$2:$K$81,MATCH($B242,Kulturen!$B$2:$B$81,0)),""),0)))</f>
        <v/>
      </c>
      <c r="N242" s="26">
        <f>IF(OR($L242="",$M242=""),"",$L242*$M242)</f>
        <v/>
      </c>
      <c r="O242" s="15">
        <f>IF(OR($N242="",N($J242)*N($K242)=0),"",ROUND($N242/(N($J242)*N($K242)),2))</f>
        <v/>
      </c>
      <c r="P242" s="27">
        <f>IF(OR($B242="",N(IFERROR(INDEX(Kulturen!$L$2:$L$81,MATCH($B242,Kulturen!$B$2:$B$81,0)),""))=0),"",IFERROR(INDEX(Kulturen!$L$2:$L$81,MATCH($B242,Kulturen!$B$2:$B$81,0)),""))</f>
        <v/>
      </c>
      <c r="Q242" s="28">
        <f>IF(OR($N242="",$P242=""),"",ROUND($N242*$P242,1))</f>
        <v/>
      </c>
      <c r="R242" s="10">
        <f>IF($B242="","",T(IFERROR(INDEX(Kulturen!$M$2:$M$81,MATCH($B242,Kulturen!$B$2:$B$81,0)),"")))</f>
        <v/>
      </c>
      <c r="S242" s="30" t="n"/>
      <c r="T242" s="17" t="n"/>
      <c r="U242" s="16" t="n"/>
      <c r="V242" s="16" t="n"/>
    </row>
    <row r="243">
      <c r="A243" s="10">
        <f>IF($B243="","",COUNTIF($B$2:$B243,$B243))</f>
        <v/>
      </c>
      <c r="B243" s="16" t="n"/>
      <c r="C243" s="10">
        <f>IF($B243="","",T(IFERROR(INDEX(Kulturen!$D$2:$D$81,MATCH($B243,Kulturen!$B$2:$B$81,0)),"")))</f>
        <v/>
      </c>
      <c r="D243" s="10">
        <f>IF($B243="","",T(IFERROR(INDEX(Kulturen!$E$2:$E$81,MATCH($B243,Kulturen!$B$2:$B$81,0)),"")))</f>
        <v/>
      </c>
      <c r="E243" s="16" t="n"/>
      <c r="F243" s="20" t="n"/>
      <c r="G243" s="26">
        <f>IF(OR($B243="",$F243=""),"",MOD($F243+N(IFERROR(INDEX(Kulturen!$F$2:$F$81,MATCH($B243,Kulturen!$B$2:$B$81,0)),""))-1,52)+1)</f>
        <v/>
      </c>
      <c r="H243" s="26">
        <f>IF(OR($B243="",$G243=""),"",MOD($G243+N(IFERROR(INDEX(Kulturen!$G$2:$G$81,MATCH($B243,Kulturen!$B$2:$B$81,0)),""))-1,52)+1)</f>
        <v/>
      </c>
      <c r="I243" s="26">
        <f>IF(OR($B243="",$H243=""),"",MOD($H243+N(IFERROR(INDEX(Kulturen!$H$2:$H$81,MATCH($B243,Kulturen!$B$2:$B$81,0)),""))-1,52)+1)</f>
        <v/>
      </c>
      <c r="J243" s="15">
        <f>IF($E243="","",IFERROR(INDEX(Beete!$C$2:$C$121,MATCH($E243,Beete!$B$2:$B$121,0)),""))</f>
        <v/>
      </c>
      <c r="K243" s="15">
        <f>IF($E243="","",IF(IFERROR(INDEX(Beete!$D$2:$D$121,MATCH($E243,Beete!$B$2:$B$121,0)),"")="",1.2,IFERROR(INDEX(Beete!$D$2:$D$121,MATCH($E243,Beete!$B$2:$B$121,0)),"")))</f>
        <v/>
      </c>
      <c r="L243" s="26">
        <f>IF($B243="","",IF(N(IFERROR(INDEX(Kulturen!$I$2:$I$81,MATCH($B243,Kulturen!$B$2:$B$81,0)),""))&gt;0,IFERROR(INDEX(Kulturen!$I$2:$I$81,MATCH($B243,Kulturen!$B$2:$B$81,0)),""),IF(N(IFERROR(INDEX(Kulturen!$J$2:$J$81,MATCH($B243,Kulturen!$B$2:$B$81,0)),""))&gt;0,MAX(1,ROUNDDOWN($K243*100/IFERROR(INDEX(Kulturen!$J$2:$J$81,MATCH($B243,Kulturen!$B$2:$B$81,0)),""),0)),"")))</f>
        <v/>
      </c>
      <c r="M243" s="26">
        <f>IF(OR($J243="",N(IFERROR(INDEX(Kulturen!$K$2:$K$81,MATCH($B243,Kulturen!$B$2:$B$81,0)),""))=0),"",MAX(1,ROUNDDOWN($J243*100/IFERROR(INDEX(Kulturen!$K$2:$K$81,MATCH($B243,Kulturen!$B$2:$B$81,0)),""),0)))</f>
        <v/>
      </c>
      <c r="N243" s="26">
        <f>IF(OR($L243="",$M243=""),"",$L243*$M243)</f>
        <v/>
      </c>
      <c r="O243" s="15">
        <f>IF(OR($N243="",N($J243)*N($K243)=0),"",ROUND($N243/(N($J243)*N($K243)),2))</f>
        <v/>
      </c>
      <c r="P243" s="27">
        <f>IF(OR($B243="",N(IFERROR(INDEX(Kulturen!$L$2:$L$81,MATCH($B243,Kulturen!$B$2:$B$81,0)),""))=0),"",IFERROR(INDEX(Kulturen!$L$2:$L$81,MATCH($B243,Kulturen!$B$2:$B$81,0)),""))</f>
        <v/>
      </c>
      <c r="Q243" s="28">
        <f>IF(OR($N243="",$P243=""),"",ROUND($N243*$P243,1))</f>
        <v/>
      </c>
      <c r="R243" s="10">
        <f>IF($B243="","",T(IFERROR(INDEX(Kulturen!$M$2:$M$81,MATCH($B243,Kulturen!$B$2:$B$81,0)),"")))</f>
        <v/>
      </c>
      <c r="S243" s="30" t="n"/>
      <c r="T243" s="17" t="n"/>
      <c r="U243" s="16" t="n"/>
      <c r="V243" s="16" t="n"/>
    </row>
    <row r="244">
      <c r="A244" s="10">
        <f>IF($B244="","",COUNTIF($B$2:$B244,$B244))</f>
        <v/>
      </c>
      <c r="B244" s="16" t="n"/>
      <c r="C244" s="10">
        <f>IF($B244="","",T(IFERROR(INDEX(Kulturen!$D$2:$D$81,MATCH($B244,Kulturen!$B$2:$B$81,0)),"")))</f>
        <v/>
      </c>
      <c r="D244" s="10">
        <f>IF($B244="","",T(IFERROR(INDEX(Kulturen!$E$2:$E$81,MATCH($B244,Kulturen!$B$2:$B$81,0)),"")))</f>
        <v/>
      </c>
      <c r="E244" s="16" t="n"/>
      <c r="F244" s="20" t="n"/>
      <c r="G244" s="26">
        <f>IF(OR($B244="",$F244=""),"",MOD($F244+N(IFERROR(INDEX(Kulturen!$F$2:$F$81,MATCH($B244,Kulturen!$B$2:$B$81,0)),""))-1,52)+1)</f>
        <v/>
      </c>
      <c r="H244" s="26">
        <f>IF(OR($B244="",$G244=""),"",MOD($G244+N(IFERROR(INDEX(Kulturen!$G$2:$G$81,MATCH($B244,Kulturen!$B$2:$B$81,0)),""))-1,52)+1)</f>
        <v/>
      </c>
      <c r="I244" s="26">
        <f>IF(OR($B244="",$H244=""),"",MOD($H244+N(IFERROR(INDEX(Kulturen!$H$2:$H$81,MATCH($B244,Kulturen!$B$2:$B$81,0)),""))-1,52)+1)</f>
        <v/>
      </c>
      <c r="J244" s="15">
        <f>IF($E244="","",IFERROR(INDEX(Beete!$C$2:$C$121,MATCH($E244,Beete!$B$2:$B$121,0)),""))</f>
        <v/>
      </c>
      <c r="K244" s="15">
        <f>IF($E244="","",IF(IFERROR(INDEX(Beete!$D$2:$D$121,MATCH($E244,Beete!$B$2:$B$121,0)),"")="",1.2,IFERROR(INDEX(Beete!$D$2:$D$121,MATCH($E244,Beete!$B$2:$B$121,0)),"")))</f>
        <v/>
      </c>
      <c r="L244" s="26">
        <f>IF($B244="","",IF(N(IFERROR(INDEX(Kulturen!$I$2:$I$81,MATCH($B244,Kulturen!$B$2:$B$81,0)),""))&gt;0,IFERROR(INDEX(Kulturen!$I$2:$I$81,MATCH($B244,Kulturen!$B$2:$B$81,0)),""),IF(N(IFERROR(INDEX(Kulturen!$J$2:$J$81,MATCH($B244,Kulturen!$B$2:$B$81,0)),""))&gt;0,MAX(1,ROUNDDOWN($K244*100/IFERROR(INDEX(Kulturen!$J$2:$J$81,MATCH($B244,Kulturen!$B$2:$B$81,0)),""),0)),"")))</f>
        <v/>
      </c>
      <c r="M244" s="26">
        <f>IF(OR($J244="",N(IFERROR(INDEX(Kulturen!$K$2:$K$81,MATCH($B244,Kulturen!$B$2:$B$81,0)),""))=0),"",MAX(1,ROUNDDOWN($J244*100/IFERROR(INDEX(Kulturen!$K$2:$K$81,MATCH($B244,Kulturen!$B$2:$B$81,0)),""),0)))</f>
        <v/>
      </c>
      <c r="N244" s="26">
        <f>IF(OR($L244="",$M244=""),"",$L244*$M244)</f>
        <v/>
      </c>
      <c r="O244" s="15">
        <f>IF(OR($N244="",N($J244)*N($K244)=0),"",ROUND($N244/(N($J244)*N($K244)),2))</f>
        <v/>
      </c>
      <c r="P244" s="27">
        <f>IF(OR($B244="",N(IFERROR(INDEX(Kulturen!$L$2:$L$81,MATCH($B244,Kulturen!$B$2:$B$81,0)),""))=0),"",IFERROR(INDEX(Kulturen!$L$2:$L$81,MATCH($B244,Kulturen!$B$2:$B$81,0)),""))</f>
        <v/>
      </c>
      <c r="Q244" s="28">
        <f>IF(OR($N244="",$P244=""),"",ROUND($N244*$P244,1))</f>
        <v/>
      </c>
      <c r="R244" s="10">
        <f>IF($B244="","",T(IFERROR(INDEX(Kulturen!$M$2:$M$81,MATCH($B244,Kulturen!$B$2:$B$81,0)),"")))</f>
        <v/>
      </c>
      <c r="S244" s="30" t="n"/>
      <c r="T244" s="17" t="n"/>
      <c r="U244" s="16" t="n"/>
      <c r="V244" s="16" t="n"/>
    </row>
    <row r="245">
      <c r="A245" s="10">
        <f>IF($B245="","",COUNTIF($B$2:$B245,$B245))</f>
        <v/>
      </c>
      <c r="B245" s="16" t="n"/>
      <c r="C245" s="10">
        <f>IF($B245="","",T(IFERROR(INDEX(Kulturen!$D$2:$D$81,MATCH($B245,Kulturen!$B$2:$B$81,0)),"")))</f>
        <v/>
      </c>
      <c r="D245" s="10">
        <f>IF($B245="","",T(IFERROR(INDEX(Kulturen!$E$2:$E$81,MATCH($B245,Kulturen!$B$2:$B$81,0)),"")))</f>
        <v/>
      </c>
      <c r="E245" s="16" t="n"/>
      <c r="F245" s="20" t="n"/>
      <c r="G245" s="26">
        <f>IF(OR($B245="",$F245=""),"",MOD($F245+N(IFERROR(INDEX(Kulturen!$F$2:$F$81,MATCH($B245,Kulturen!$B$2:$B$81,0)),""))-1,52)+1)</f>
        <v/>
      </c>
      <c r="H245" s="26">
        <f>IF(OR($B245="",$G245=""),"",MOD($G245+N(IFERROR(INDEX(Kulturen!$G$2:$G$81,MATCH($B245,Kulturen!$B$2:$B$81,0)),""))-1,52)+1)</f>
        <v/>
      </c>
      <c r="I245" s="26">
        <f>IF(OR($B245="",$H245=""),"",MOD($H245+N(IFERROR(INDEX(Kulturen!$H$2:$H$81,MATCH($B245,Kulturen!$B$2:$B$81,0)),""))-1,52)+1)</f>
        <v/>
      </c>
      <c r="J245" s="15">
        <f>IF($E245="","",IFERROR(INDEX(Beete!$C$2:$C$121,MATCH($E245,Beete!$B$2:$B$121,0)),""))</f>
        <v/>
      </c>
      <c r="K245" s="15">
        <f>IF($E245="","",IF(IFERROR(INDEX(Beete!$D$2:$D$121,MATCH($E245,Beete!$B$2:$B$121,0)),"")="",1.2,IFERROR(INDEX(Beete!$D$2:$D$121,MATCH($E245,Beete!$B$2:$B$121,0)),"")))</f>
        <v/>
      </c>
      <c r="L245" s="26">
        <f>IF($B245="","",IF(N(IFERROR(INDEX(Kulturen!$I$2:$I$81,MATCH($B245,Kulturen!$B$2:$B$81,0)),""))&gt;0,IFERROR(INDEX(Kulturen!$I$2:$I$81,MATCH($B245,Kulturen!$B$2:$B$81,0)),""),IF(N(IFERROR(INDEX(Kulturen!$J$2:$J$81,MATCH($B245,Kulturen!$B$2:$B$81,0)),""))&gt;0,MAX(1,ROUNDDOWN($K245*100/IFERROR(INDEX(Kulturen!$J$2:$J$81,MATCH($B245,Kulturen!$B$2:$B$81,0)),""),0)),"")))</f>
        <v/>
      </c>
      <c r="M245" s="26">
        <f>IF(OR($J245="",N(IFERROR(INDEX(Kulturen!$K$2:$K$81,MATCH($B245,Kulturen!$B$2:$B$81,0)),""))=0),"",MAX(1,ROUNDDOWN($J245*100/IFERROR(INDEX(Kulturen!$K$2:$K$81,MATCH($B245,Kulturen!$B$2:$B$81,0)),""),0)))</f>
        <v/>
      </c>
      <c r="N245" s="26">
        <f>IF(OR($L245="",$M245=""),"",$L245*$M245)</f>
        <v/>
      </c>
      <c r="O245" s="15">
        <f>IF(OR($N245="",N($J245)*N($K245)=0),"",ROUND($N245/(N($J245)*N($K245)),2))</f>
        <v/>
      </c>
      <c r="P245" s="27">
        <f>IF(OR($B245="",N(IFERROR(INDEX(Kulturen!$L$2:$L$81,MATCH($B245,Kulturen!$B$2:$B$81,0)),""))=0),"",IFERROR(INDEX(Kulturen!$L$2:$L$81,MATCH($B245,Kulturen!$B$2:$B$81,0)),""))</f>
        <v/>
      </c>
      <c r="Q245" s="28">
        <f>IF(OR($N245="",$P245=""),"",ROUND($N245*$P245,1))</f>
        <v/>
      </c>
      <c r="R245" s="10">
        <f>IF($B245="","",T(IFERROR(INDEX(Kulturen!$M$2:$M$81,MATCH($B245,Kulturen!$B$2:$B$81,0)),"")))</f>
        <v/>
      </c>
      <c r="S245" s="30" t="n"/>
      <c r="T245" s="17" t="n"/>
      <c r="U245" s="16" t="n"/>
      <c r="V245" s="16" t="n"/>
    </row>
    <row r="246">
      <c r="A246" s="10">
        <f>IF($B246="","",COUNTIF($B$2:$B246,$B246))</f>
        <v/>
      </c>
      <c r="B246" s="16" t="n"/>
      <c r="C246" s="10">
        <f>IF($B246="","",T(IFERROR(INDEX(Kulturen!$D$2:$D$81,MATCH($B246,Kulturen!$B$2:$B$81,0)),"")))</f>
        <v/>
      </c>
      <c r="D246" s="10">
        <f>IF($B246="","",T(IFERROR(INDEX(Kulturen!$E$2:$E$81,MATCH($B246,Kulturen!$B$2:$B$81,0)),"")))</f>
        <v/>
      </c>
      <c r="E246" s="16" t="n"/>
      <c r="F246" s="20" t="n"/>
      <c r="G246" s="26">
        <f>IF(OR($B246="",$F246=""),"",MOD($F246+N(IFERROR(INDEX(Kulturen!$F$2:$F$81,MATCH($B246,Kulturen!$B$2:$B$81,0)),""))-1,52)+1)</f>
        <v/>
      </c>
      <c r="H246" s="26">
        <f>IF(OR($B246="",$G246=""),"",MOD($G246+N(IFERROR(INDEX(Kulturen!$G$2:$G$81,MATCH($B246,Kulturen!$B$2:$B$81,0)),""))-1,52)+1)</f>
        <v/>
      </c>
      <c r="I246" s="26">
        <f>IF(OR($B246="",$H246=""),"",MOD($H246+N(IFERROR(INDEX(Kulturen!$H$2:$H$81,MATCH($B246,Kulturen!$B$2:$B$81,0)),""))-1,52)+1)</f>
        <v/>
      </c>
      <c r="J246" s="15">
        <f>IF($E246="","",IFERROR(INDEX(Beete!$C$2:$C$121,MATCH($E246,Beete!$B$2:$B$121,0)),""))</f>
        <v/>
      </c>
      <c r="K246" s="15">
        <f>IF($E246="","",IF(IFERROR(INDEX(Beete!$D$2:$D$121,MATCH($E246,Beete!$B$2:$B$121,0)),"")="",1.2,IFERROR(INDEX(Beete!$D$2:$D$121,MATCH($E246,Beete!$B$2:$B$121,0)),"")))</f>
        <v/>
      </c>
      <c r="L246" s="26">
        <f>IF($B246="","",IF(N(IFERROR(INDEX(Kulturen!$I$2:$I$81,MATCH($B246,Kulturen!$B$2:$B$81,0)),""))&gt;0,IFERROR(INDEX(Kulturen!$I$2:$I$81,MATCH($B246,Kulturen!$B$2:$B$81,0)),""),IF(N(IFERROR(INDEX(Kulturen!$J$2:$J$81,MATCH($B246,Kulturen!$B$2:$B$81,0)),""))&gt;0,MAX(1,ROUNDDOWN($K246*100/IFERROR(INDEX(Kulturen!$J$2:$J$81,MATCH($B246,Kulturen!$B$2:$B$81,0)),""),0)),"")))</f>
        <v/>
      </c>
      <c r="M246" s="26">
        <f>IF(OR($J246="",N(IFERROR(INDEX(Kulturen!$K$2:$K$81,MATCH($B246,Kulturen!$B$2:$B$81,0)),""))=0),"",MAX(1,ROUNDDOWN($J246*100/IFERROR(INDEX(Kulturen!$K$2:$K$81,MATCH($B246,Kulturen!$B$2:$B$81,0)),""),0)))</f>
        <v/>
      </c>
      <c r="N246" s="26">
        <f>IF(OR($L246="",$M246=""),"",$L246*$M246)</f>
        <v/>
      </c>
      <c r="O246" s="15">
        <f>IF(OR($N246="",N($J246)*N($K246)=0),"",ROUND($N246/(N($J246)*N($K246)),2))</f>
        <v/>
      </c>
      <c r="P246" s="27">
        <f>IF(OR($B246="",N(IFERROR(INDEX(Kulturen!$L$2:$L$81,MATCH($B246,Kulturen!$B$2:$B$81,0)),""))=0),"",IFERROR(INDEX(Kulturen!$L$2:$L$81,MATCH($B246,Kulturen!$B$2:$B$81,0)),""))</f>
        <v/>
      </c>
      <c r="Q246" s="28">
        <f>IF(OR($N246="",$P246=""),"",ROUND($N246*$P246,1))</f>
        <v/>
      </c>
      <c r="R246" s="10">
        <f>IF($B246="","",T(IFERROR(INDEX(Kulturen!$M$2:$M$81,MATCH($B246,Kulturen!$B$2:$B$81,0)),"")))</f>
        <v/>
      </c>
      <c r="S246" s="30" t="n"/>
      <c r="T246" s="17" t="n"/>
      <c r="U246" s="16" t="n"/>
      <c r="V246" s="16" t="n"/>
    </row>
    <row r="247">
      <c r="A247" s="10">
        <f>IF($B247="","",COUNTIF($B$2:$B247,$B247))</f>
        <v/>
      </c>
      <c r="B247" s="16" t="n"/>
      <c r="C247" s="10">
        <f>IF($B247="","",T(IFERROR(INDEX(Kulturen!$D$2:$D$81,MATCH($B247,Kulturen!$B$2:$B$81,0)),"")))</f>
        <v/>
      </c>
      <c r="D247" s="10">
        <f>IF($B247="","",T(IFERROR(INDEX(Kulturen!$E$2:$E$81,MATCH($B247,Kulturen!$B$2:$B$81,0)),"")))</f>
        <v/>
      </c>
      <c r="E247" s="16" t="n"/>
      <c r="F247" s="20" t="n"/>
      <c r="G247" s="26">
        <f>IF(OR($B247="",$F247=""),"",MOD($F247+N(IFERROR(INDEX(Kulturen!$F$2:$F$81,MATCH($B247,Kulturen!$B$2:$B$81,0)),""))-1,52)+1)</f>
        <v/>
      </c>
      <c r="H247" s="26">
        <f>IF(OR($B247="",$G247=""),"",MOD($G247+N(IFERROR(INDEX(Kulturen!$G$2:$G$81,MATCH($B247,Kulturen!$B$2:$B$81,0)),""))-1,52)+1)</f>
        <v/>
      </c>
      <c r="I247" s="26">
        <f>IF(OR($B247="",$H247=""),"",MOD($H247+N(IFERROR(INDEX(Kulturen!$H$2:$H$81,MATCH($B247,Kulturen!$B$2:$B$81,0)),""))-1,52)+1)</f>
        <v/>
      </c>
      <c r="J247" s="15">
        <f>IF($E247="","",IFERROR(INDEX(Beete!$C$2:$C$121,MATCH($E247,Beete!$B$2:$B$121,0)),""))</f>
        <v/>
      </c>
      <c r="K247" s="15">
        <f>IF($E247="","",IF(IFERROR(INDEX(Beete!$D$2:$D$121,MATCH($E247,Beete!$B$2:$B$121,0)),"")="",1.2,IFERROR(INDEX(Beete!$D$2:$D$121,MATCH($E247,Beete!$B$2:$B$121,0)),"")))</f>
        <v/>
      </c>
      <c r="L247" s="26">
        <f>IF($B247="","",IF(N(IFERROR(INDEX(Kulturen!$I$2:$I$81,MATCH($B247,Kulturen!$B$2:$B$81,0)),""))&gt;0,IFERROR(INDEX(Kulturen!$I$2:$I$81,MATCH($B247,Kulturen!$B$2:$B$81,0)),""),IF(N(IFERROR(INDEX(Kulturen!$J$2:$J$81,MATCH($B247,Kulturen!$B$2:$B$81,0)),""))&gt;0,MAX(1,ROUNDDOWN($K247*100/IFERROR(INDEX(Kulturen!$J$2:$J$81,MATCH($B247,Kulturen!$B$2:$B$81,0)),""),0)),"")))</f>
        <v/>
      </c>
      <c r="M247" s="26">
        <f>IF(OR($J247="",N(IFERROR(INDEX(Kulturen!$K$2:$K$81,MATCH($B247,Kulturen!$B$2:$B$81,0)),""))=0),"",MAX(1,ROUNDDOWN($J247*100/IFERROR(INDEX(Kulturen!$K$2:$K$81,MATCH($B247,Kulturen!$B$2:$B$81,0)),""),0)))</f>
        <v/>
      </c>
      <c r="N247" s="26">
        <f>IF(OR($L247="",$M247=""),"",$L247*$M247)</f>
        <v/>
      </c>
      <c r="O247" s="15">
        <f>IF(OR($N247="",N($J247)*N($K247)=0),"",ROUND($N247/(N($J247)*N($K247)),2))</f>
        <v/>
      </c>
      <c r="P247" s="27">
        <f>IF(OR($B247="",N(IFERROR(INDEX(Kulturen!$L$2:$L$81,MATCH($B247,Kulturen!$B$2:$B$81,0)),""))=0),"",IFERROR(INDEX(Kulturen!$L$2:$L$81,MATCH($B247,Kulturen!$B$2:$B$81,0)),""))</f>
        <v/>
      </c>
      <c r="Q247" s="28">
        <f>IF(OR($N247="",$P247=""),"",ROUND($N247*$P247,1))</f>
        <v/>
      </c>
      <c r="R247" s="10">
        <f>IF($B247="","",T(IFERROR(INDEX(Kulturen!$M$2:$M$81,MATCH($B247,Kulturen!$B$2:$B$81,0)),"")))</f>
        <v/>
      </c>
      <c r="S247" s="30" t="n"/>
      <c r="T247" s="17" t="n"/>
      <c r="U247" s="16" t="n"/>
      <c r="V247" s="16" t="n"/>
    </row>
    <row r="248">
      <c r="A248" s="10">
        <f>IF($B248="","",COUNTIF($B$2:$B248,$B248))</f>
        <v/>
      </c>
      <c r="B248" s="16" t="n"/>
      <c r="C248" s="10">
        <f>IF($B248="","",T(IFERROR(INDEX(Kulturen!$D$2:$D$81,MATCH($B248,Kulturen!$B$2:$B$81,0)),"")))</f>
        <v/>
      </c>
      <c r="D248" s="10">
        <f>IF($B248="","",T(IFERROR(INDEX(Kulturen!$E$2:$E$81,MATCH($B248,Kulturen!$B$2:$B$81,0)),"")))</f>
        <v/>
      </c>
      <c r="E248" s="16" t="n"/>
      <c r="F248" s="20" t="n"/>
      <c r="G248" s="26">
        <f>IF(OR($B248="",$F248=""),"",MOD($F248+N(IFERROR(INDEX(Kulturen!$F$2:$F$81,MATCH($B248,Kulturen!$B$2:$B$81,0)),""))-1,52)+1)</f>
        <v/>
      </c>
      <c r="H248" s="26">
        <f>IF(OR($B248="",$G248=""),"",MOD($G248+N(IFERROR(INDEX(Kulturen!$G$2:$G$81,MATCH($B248,Kulturen!$B$2:$B$81,0)),""))-1,52)+1)</f>
        <v/>
      </c>
      <c r="I248" s="26">
        <f>IF(OR($B248="",$H248=""),"",MOD($H248+N(IFERROR(INDEX(Kulturen!$H$2:$H$81,MATCH($B248,Kulturen!$B$2:$B$81,0)),""))-1,52)+1)</f>
        <v/>
      </c>
      <c r="J248" s="15">
        <f>IF($E248="","",IFERROR(INDEX(Beete!$C$2:$C$121,MATCH($E248,Beete!$B$2:$B$121,0)),""))</f>
        <v/>
      </c>
      <c r="K248" s="15">
        <f>IF($E248="","",IF(IFERROR(INDEX(Beete!$D$2:$D$121,MATCH($E248,Beete!$B$2:$B$121,0)),"")="",1.2,IFERROR(INDEX(Beete!$D$2:$D$121,MATCH($E248,Beete!$B$2:$B$121,0)),"")))</f>
        <v/>
      </c>
      <c r="L248" s="26">
        <f>IF($B248="","",IF(N(IFERROR(INDEX(Kulturen!$I$2:$I$81,MATCH($B248,Kulturen!$B$2:$B$81,0)),""))&gt;0,IFERROR(INDEX(Kulturen!$I$2:$I$81,MATCH($B248,Kulturen!$B$2:$B$81,0)),""),IF(N(IFERROR(INDEX(Kulturen!$J$2:$J$81,MATCH($B248,Kulturen!$B$2:$B$81,0)),""))&gt;0,MAX(1,ROUNDDOWN($K248*100/IFERROR(INDEX(Kulturen!$J$2:$J$81,MATCH($B248,Kulturen!$B$2:$B$81,0)),""),0)),"")))</f>
        <v/>
      </c>
      <c r="M248" s="26">
        <f>IF(OR($J248="",N(IFERROR(INDEX(Kulturen!$K$2:$K$81,MATCH($B248,Kulturen!$B$2:$B$81,0)),""))=0),"",MAX(1,ROUNDDOWN($J248*100/IFERROR(INDEX(Kulturen!$K$2:$K$81,MATCH($B248,Kulturen!$B$2:$B$81,0)),""),0)))</f>
        <v/>
      </c>
      <c r="N248" s="26">
        <f>IF(OR($L248="",$M248=""),"",$L248*$M248)</f>
        <v/>
      </c>
      <c r="O248" s="15">
        <f>IF(OR($N248="",N($J248)*N($K248)=0),"",ROUND($N248/(N($J248)*N($K248)),2))</f>
        <v/>
      </c>
      <c r="P248" s="27">
        <f>IF(OR($B248="",N(IFERROR(INDEX(Kulturen!$L$2:$L$81,MATCH($B248,Kulturen!$B$2:$B$81,0)),""))=0),"",IFERROR(INDEX(Kulturen!$L$2:$L$81,MATCH($B248,Kulturen!$B$2:$B$81,0)),""))</f>
        <v/>
      </c>
      <c r="Q248" s="28">
        <f>IF(OR($N248="",$P248=""),"",ROUND($N248*$P248,1))</f>
        <v/>
      </c>
      <c r="R248" s="10">
        <f>IF($B248="","",T(IFERROR(INDEX(Kulturen!$M$2:$M$81,MATCH($B248,Kulturen!$B$2:$B$81,0)),"")))</f>
        <v/>
      </c>
      <c r="S248" s="30" t="n"/>
      <c r="T248" s="17" t="n"/>
      <c r="U248" s="16" t="n"/>
      <c r="V248" s="16" t="n"/>
    </row>
    <row r="249">
      <c r="A249" s="10">
        <f>IF($B249="","",COUNTIF($B$2:$B249,$B249))</f>
        <v/>
      </c>
      <c r="B249" s="16" t="n"/>
      <c r="C249" s="10">
        <f>IF($B249="","",T(IFERROR(INDEX(Kulturen!$D$2:$D$81,MATCH($B249,Kulturen!$B$2:$B$81,0)),"")))</f>
        <v/>
      </c>
      <c r="D249" s="10">
        <f>IF($B249="","",T(IFERROR(INDEX(Kulturen!$E$2:$E$81,MATCH($B249,Kulturen!$B$2:$B$81,0)),"")))</f>
        <v/>
      </c>
      <c r="E249" s="16" t="n"/>
      <c r="F249" s="20" t="n"/>
      <c r="G249" s="26">
        <f>IF(OR($B249="",$F249=""),"",MOD($F249+N(IFERROR(INDEX(Kulturen!$F$2:$F$81,MATCH($B249,Kulturen!$B$2:$B$81,0)),""))-1,52)+1)</f>
        <v/>
      </c>
      <c r="H249" s="26">
        <f>IF(OR($B249="",$G249=""),"",MOD($G249+N(IFERROR(INDEX(Kulturen!$G$2:$G$81,MATCH($B249,Kulturen!$B$2:$B$81,0)),""))-1,52)+1)</f>
        <v/>
      </c>
      <c r="I249" s="26">
        <f>IF(OR($B249="",$H249=""),"",MOD($H249+N(IFERROR(INDEX(Kulturen!$H$2:$H$81,MATCH($B249,Kulturen!$B$2:$B$81,0)),""))-1,52)+1)</f>
        <v/>
      </c>
      <c r="J249" s="15">
        <f>IF($E249="","",IFERROR(INDEX(Beete!$C$2:$C$121,MATCH($E249,Beete!$B$2:$B$121,0)),""))</f>
        <v/>
      </c>
      <c r="K249" s="15">
        <f>IF($E249="","",IF(IFERROR(INDEX(Beete!$D$2:$D$121,MATCH($E249,Beete!$B$2:$B$121,0)),"")="",1.2,IFERROR(INDEX(Beete!$D$2:$D$121,MATCH($E249,Beete!$B$2:$B$121,0)),"")))</f>
        <v/>
      </c>
      <c r="L249" s="26">
        <f>IF($B249="","",IF(N(IFERROR(INDEX(Kulturen!$I$2:$I$81,MATCH($B249,Kulturen!$B$2:$B$81,0)),""))&gt;0,IFERROR(INDEX(Kulturen!$I$2:$I$81,MATCH($B249,Kulturen!$B$2:$B$81,0)),""),IF(N(IFERROR(INDEX(Kulturen!$J$2:$J$81,MATCH($B249,Kulturen!$B$2:$B$81,0)),""))&gt;0,MAX(1,ROUNDDOWN($K249*100/IFERROR(INDEX(Kulturen!$J$2:$J$81,MATCH($B249,Kulturen!$B$2:$B$81,0)),""),0)),"")))</f>
        <v/>
      </c>
      <c r="M249" s="26">
        <f>IF(OR($J249="",N(IFERROR(INDEX(Kulturen!$K$2:$K$81,MATCH($B249,Kulturen!$B$2:$B$81,0)),""))=0),"",MAX(1,ROUNDDOWN($J249*100/IFERROR(INDEX(Kulturen!$K$2:$K$81,MATCH($B249,Kulturen!$B$2:$B$81,0)),""),0)))</f>
        <v/>
      </c>
      <c r="N249" s="26">
        <f>IF(OR($L249="",$M249=""),"",$L249*$M249)</f>
        <v/>
      </c>
      <c r="O249" s="15">
        <f>IF(OR($N249="",N($J249)*N($K249)=0),"",ROUND($N249/(N($J249)*N($K249)),2))</f>
        <v/>
      </c>
      <c r="P249" s="27">
        <f>IF(OR($B249="",N(IFERROR(INDEX(Kulturen!$L$2:$L$81,MATCH($B249,Kulturen!$B$2:$B$81,0)),""))=0),"",IFERROR(INDEX(Kulturen!$L$2:$L$81,MATCH($B249,Kulturen!$B$2:$B$81,0)),""))</f>
        <v/>
      </c>
      <c r="Q249" s="28">
        <f>IF(OR($N249="",$P249=""),"",ROUND($N249*$P249,1))</f>
        <v/>
      </c>
      <c r="R249" s="10">
        <f>IF($B249="","",T(IFERROR(INDEX(Kulturen!$M$2:$M$81,MATCH($B249,Kulturen!$B$2:$B$81,0)),"")))</f>
        <v/>
      </c>
      <c r="S249" s="30" t="n"/>
      <c r="T249" s="17" t="n"/>
      <c r="U249" s="16" t="n"/>
      <c r="V249" s="16" t="n"/>
    </row>
    <row r="250">
      <c r="A250" s="10">
        <f>IF($B250="","",COUNTIF($B$2:$B250,$B250))</f>
        <v/>
      </c>
      <c r="B250" s="16" t="n"/>
      <c r="C250" s="10">
        <f>IF($B250="","",T(IFERROR(INDEX(Kulturen!$D$2:$D$81,MATCH($B250,Kulturen!$B$2:$B$81,0)),"")))</f>
        <v/>
      </c>
      <c r="D250" s="10">
        <f>IF($B250="","",T(IFERROR(INDEX(Kulturen!$E$2:$E$81,MATCH($B250,Kulturen!$B$2:$B$81,0)),"")))</f>
        <v/>
      </c>
      <c r="E250" s="16" t="n"/>
      <c r="F250" s="20" t="n"/>
      <c r="G250" s="26">
        <f>IF(OR($B250="",$F250=""),"",MOD($F250+N(IFERROR(INDEX(Kulturen!$F$2:$F$81,MATCH($B250,Kulturen!$B$2:$B$81,0)),""))-1,52)+1)</f>
        <v/>
      </c>
      <c r="H250" s="26">
        <f>IF(OR($B250="",$G250=""),"",MOD($G250+N(IFERROR(INDEX(Kulturen!$G$2:$G$81,MATCH($B250,Kulturen!$B$2:$B$81,0)),""))-1,52)+1)</f>
        <v/>
      </c>
      <c r="I250" s="26">
        <f>IF(OR($B250="",$H250=""),"",MOD($H250+N(IFERROR(INDEX(Kulturen!$H$2:$H$81,MATCH($B250,Kulturen!$B$2:$B$81,0)),""))-1,52)+1)</f>
        <v/>
      </c>
      <c r="J250" s="15">
        <f>IF($E250="","",IFERROR(INDEX(Beete!$C$2:$C$121,MATCH($E250,Beete!$B$2:$B$121,0)),""))</f>
        <v/>
      </c>
      <c r="K250" s="15">
        <f>IF($E250="","",IF(IFERROR(INDEX(Beete!$D$2:$D$121,MATCH($E250,Beete!$B$2:$B$121,0)),"")="",1.2,IFERROR(INDEX(Beete!$D$2:$D$121,MATCH($E250,Beete!$B$2:$B$121,0)),"")))</f>
        <v/>
      </c>
      <c r="L250" s="26">
        <f>IF($B250="","",IF(N(IFERROR(INDEX(Kulturen!$I$2:$I$81,MATCH($B250,Kulturen!$B$2:$B$81,0)),""))&gt;0,IFERROR(INDEX(Kulturen!$I$2:$I$81,MATCH($B250,Kulturen!$B$2:$B$81,0)),""),IF(N(IFERROR(INDEX(Kulturen!$J$2:$J$81,MATCH($B250,Kulturen!$B$2:$B$81,0)),""))&gt;0,MAX(1,ROUNDDOWN($K250*100/IFERROR(INDEX(Kulturen!$J$2:$J$81,MATCH($B250,Kulturen!$B$2:$B$81,0)),""),0)),"")))</f>
        <v/>
      </c>
      <c r="M250" s="26">
        <f>IF(OR($J250="",N(IFERROR(INDEX(Kulturen!$K$2:$K$81,MATCH($B250,Kulturen!$B$2:$B$81,0)),""))=0),"",MAX(1,ROUNDDOWN($J250*100/IFERROR(INDEX(Kulturen!$K$2:$K$81,MATCH($B250,Kulturen!$B$2:$B$81,0)),""),0)))</f>
        <v/>
      </c>
      <c r="N250" s="26">
        <f>IF(OR($L250="",$M250=""),"",$L250*$M250)</f>
        <v/>
      </c>
      <c r="O250" s="15">
        <f>IF(OR($N250="",N($J250)*N($K250)=0),"",ROUND($N250/(N($J250)*N($K250)),2))</f>
        <v/>
      </c>
      <c r="P250" s="27">
        <f>IF(OR($B250="",N(IFERROR(INDEX(Kulturen!$L$2:$L$81,MATCH($B250,Kulturen!$B$2:$B$81,0)),""))=0),"",IFERROR(INDEX(Kulturen!$L$2:$L$81,MATCH($B250,Kulturen!$B$2:$B$81,0)),""))</f>
        <v/>
      </c>
      <c r="Q250" s="28">
        <f>IF(OR($N250="",$P250=""),"",ROUND($N250*$P250,1))</f>
        <v/>
      </c>
      <c r="R250" s="10">
        <f>IF($B250="","",T(IFERROR(INDEX(Kulturen!$M$2:$M$81,MATCH($B250,Kulturen!$B$2:$B$81,0)),"")))</f>
        <v/>
      </c>
      <c r="S250" s="30" t="n"/>
      <c r="T250" s="17" t="n"/>
      <c r="U250" s="16" t="n"/>
      <c r="V250" s="16" t="n"/>
    </row>
    <row r="251">
      <c r="A251" s="10">
        <f>IF($B251="","",COUNTIF($B$2:$B251,$B251))</f>
        <v/>
      </c>
      <c r="B251" s="16" t="n"/>
      <c r="C251" s="10">
        <f>IF($B251="","",T(IFERROR(INDEX(Kulturen!$D$2:$D$81,MATCH($B251,Kulturen!$B$2:$B$81,0)),"")))</f>
        <v/>
      </c>
      <c r="D251" s="10">
        <f>IF($B251="","",T(IFERROR(INDEX(Kulturen!$E$2:$E$81,MATCH($B251,Kulturen!$B$2:$B$81,0)),"")))</f>
        <v/>
      </c>
      <c r="E251" s="16" t="n"/>
      <c r="F251" s="20" t="n"/>
      <c r="G251" s="26">
        <f>IF(OR($B251="",$F251=""),"",MOD($F251+N(IFERROR(INDEX(Kulturen!$F$2:$F$81,MATCH($B251,Kulturen!$B$2:$B$81,0)),""))-1,52)+1)</f>
        <v/>
      </c>
      <c r="H251" s="26">
        <f>IF(OR($B251="",$G251=""),"",MOD($G251+N(IFERROR(INDEX(Kulturen!$G$2:$G$81,MATCH($B251,Kulturen!$B$2:$B$81,0)),""))-1,52)+1)</f>
        <v/>
      </c>
      <c r="I251" s="26">
        <f>IF(OR($B251="",$H251=""),"",MOD($H251+N(IFERROR(INDEX(Kulturen!$H$2:$H$81,MATCH($B251,Kulturen!$B$2:$B$81,0)),""))-1,52)+1)</f>
        <v/>
      </c>
      <c r="J251" s="15">
        <f>IF($E251="","",IFERROR(INDEX(Beete!$C$2:$C$121,MATCH($E251,Beete!$B$2:$B$121,0)),""))</f>
        <v/>
      </c>
      <c r="K251" s="15">
        <f>IF($E251="","",IF(IFERROR(INDEX(Beete!$D$2:$D$121,MATCH($E251,Beete!$B$2:$B$121,0)),"")="",1.2,IFERROR(INDEX(Beete!$D$2:$D$121,MATCH($E251,Beete!$B$2:$B$121,0)),"")))</f>
        <v/>
      </c>
      <c r="L251" s="26">
        <f>IF($B251="","",IF(N(IFERROR(INDEX(Kulturen!$I$2:$I$81,MATCH($B251,Kulturen!$B$2:$B$81,0)),""))&gt;0,IFERROR(INDEX(Kulturen!$I$2:$I$81,MATCH($B251,Kulturen!$B$2:$B$81,0)),""),IF(N(IFERROR(INDEX(Kulturen!$J$2:$J$81,MATCH($B251,Kulturen!$B$2:$B$81,0)),""))&gt;0,MAX(1,ROUNDDOWN($K251*100/IFERROR(INDEX(Kulturen!$J$2:$J$81,MATCH($B251,Kulturen!$B$2:$B$81,0)),""),0)),"")))</f>
        <v/>
      </c>
      <c r="M251" s="26">
        <f>IF(OR($J251="",N(IFERROR(INDEX(Kulturen!$K$2:$K$81,MATCH($B251,Kulturen!$B$2:$B$81,0)),""))=0),"",MAX(1,ROUNDDOWN($J251*100/IFERROR(INDEX(Kulturen!$K$2:$K$81,MATCH($B251,Kulturen!$B$2:$B$81,0)),""),0)))</f>
        <v/>
      </c>
      <c r="N251" s="26">
        <f>IF(OR($L251="",$M251=""),"",$L251*$M251)</f>
        <v/>
      </c>
      <c r="O251" s="15">
        <f>IF(OR($N251="",N($J251)*N($K251)=0),"",ROUND($N251/(N($J251)*N($K251)),2))</f>
        <v/>
      </c>
      <c r="P251" s="27">
        <f>IF(OR($B251="",N(IFERROR(INDEX(Kulturen!$L$2:$L$81,MATCH($B251,Kulturen!$B$2:$B$81,0)),""))=0),"",IFERROR(INDEX(Kulturen!$L$2:$L$81,MATCH($B251,Kulturen!$B$2:$B$81,0)),""))</f>
        <v/>
      </c>
      <c r="Q251" s="28">
        <f>IF(OR($N251="",$P251=""),"",ROUND($N251*$P251,1))</f>
        <v/>
      </c>
      <c r="R251" s="10">
        <f>IF($B251="","",T(IFERROR(INDEX(Kulturen!$M$2:$M$81,MATCH($B251,Kulturen!$B$2:$B$81,0)),"")))</f>
        <v/>
      </c>
      <c r="S251" s="30" t="n"/>
      <c r="T251" s="17" t="n"/>
      <c r="U251" s="16" t="n"/>
      <c r="V251" s="16" t="n"/>
    </row>
  </sheetData>
  <autoFilter ref="A1:V251"/>
  <dataValidations count="3">
    <dataValidation sqref="B2:B251" showDropDown="0" showInputMessage="0" showErrorMessage="0" allowBlank="1" type="list">
      <formula1>=Kulturen!$B$2:$B$81</formula1>
    </dataValidation>
    <dataValidation sqref="E2:E251" showDropDown="0" showInputMessage="0" showErrorMessage="0" allowBlank="1" type="list">
      <formula1>=Beete!$B$2:$B$121</formula1>
    </dataValidation>
    <dataValidation sqref="U2:U251" showDropDown="0" showInputMessage="0" showErrorMessage="0" allowBlank="1" type="list">
      <formula1>"geplant,ausgesät,gepflanzt,in Ernte,abgeschlossen,ausgefallen"</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I1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13" customWidth="1" min="2" max="2"/>
    <col width="10" customWidth="1" min="3" max="3"/>
    <col width="17" customWidth="1" min="4" max="4"/>
    <col width="17" customWidth="1" min="5" max="5"/>
    <col width="15" customWidth="1" min="6" max="6"/>
    <col width="15" customWidth="1" min="7" max="7"/>
    <col width="11" customWidth="1" min="8" max="8"/>
    <col width="14" customWidth="1" min="9" max="9"/>
  </cols>
  <sheetData>
    <row r="1" ht="40" customHeight="1">
      <c r="A1" s="12" t="inlineStr">
        <is>
          <t>Beet</t>
        </is>
      </c>
      <c r="B1" s="12" t="inlineStr">
        <is>
          <t>Fläche (m²)</t>
        </is>
      </c>
      <c r="C1" s="12" t="inlineStr">
        <is>
          <t>Sätze</t>
        </is>
      </c>
      <c r="D1" s="12" t="inlineStr">
        <is>
          <t>erste Aussaat-KW</t>
        </is>
      </c>
      <c r="E1" s="12" t="inlineStr">
        <is>
          <t>letzte Ernte-KW</t>
        </is>
      </c>
      <c r="F1" s="12" t="inlineStr">
        <is>
          <t>Pflanzen gesamt</t>
        </is>
      </c>
      <c r="G1" s="12" t="inlineStr">
        <is>
          <t>erwartete Menge</t>
        </is>
      </c>
      <c r="H1" s="12" t="inlineStr">
        <is>
          <t>Stunden</t>
        </is>
      </c>
      <c r="I1" s="12" t="inlineStr">
        <is>
          <t>Material (€)</t>
        </is>
      </c>
    </row>
    <row r="2">
      <c r="A2" s="10">
        <f>IF(Beete!$B2="","",Beete!$B2)</f>
        <v/>
      </c>
      <c r="B2" s="15">
        <f>IF($A2="","",Beete!$E2)</f>
        <v/>
      </c>
      <c r="C2" s="10">
        <f>IF($A2="","",COUNTIFS(Sätze!$E$2:$E$251,$A2))</f>
        <v/>
      </c>
      <c r="D2" s="26">
        <f>IF($A2="","",IFERROR(IF(_xlfn.MINIFS(Sätze!$F$2:$F$251,Sätze!$E$2:$E$251,$A2)=0,"",_xlfn.MINIFS(Sätze!$F$2:$F$251,Sätze!$E$2:$E$251,$A2)),""))</f>
        <v/>
      </c>
      <c r="E2" s="26">
        <f>IF($A2="","",IFERROR(IF(_xlfn.MAXIFS(Sätze!$I$2:$I$251,Sätze!$E$2:$E$251,$A2)=0,"",_xlfn.MAXIFS(Sätze!$I$2:$I$251,Sätze!$E$2:$E$251,$A2)),""))</f>
        <v/>
      </c>
      <c r="F2" s="26">
        <f>IF($A2="","",SUMIFS(Sätze!$N$2:$N$251,Sätze!$E$2:$E$251,$A2))</f>
        <v/>
      </c>
      <c r="G2" s="28">
        <f>IF($A2="","",SUMIFS(Sätze!$Q$2:$Q$251,Sätze!$E$2:$E$251,$A2))</f>
        <v/>
      </c>
      <c r="H2" s="28">
        <f>IF($A2="","",SUMIFS(Sätze!$S$2:$S$251,Sätze!$E$2:$E$251,$A2))</f>
        <v/>
      </c>
      <c r="I2" s="15">
        <f>IF($A2="","",SUMIFS(Sätze!$T$2:$T$251,Sätze!$E$2:$E$251,$A2))</f>
        <v/>
      </c>
    </row>
    <row r="3">
      <c r="A3" s="10">
        <f>IF(Beete!$B3="","",Beete!$B3)</f>
        <v/>
      </c>
      <c r="B3" s="15">
        <f>IF($A3="","",Beete!$E3)</f>
        <v/>
      </c>
      <c r="C3" s="10">
        <f>IF($A3="","",COUNTIFS(Sätze!$E$2:$E$251,$A3))</f>
        <v/>
      </c>
      <c r="D3" s="26">
        <f>IF($A3="","",IFERROR(IF(_xlfn.MINIFS(Sätze!$F$2:$F$251,Sätze!$E$2:$E$251,$A3)=0,"",_xlfn.MINIFS(Sätze!$F$2:$F$251,Sätze!$E$2:$E$251,$A3)),""))</f>
        <v/>
      </c>
      <c r="E3" s="26">
        <f>IF($A3="","",IFERROR(IF(_xlfn.MAXIFS(Sätze!$I$2:$I$251,Sätze!$E$2:$E$251,$A3)=0,"",_xlfn.MAXIFS(Sätze!$I$2:$I$251,Sätze!$E$2:$E$251,$A3)),""))</f>
        <v/>
      </c>
      <c r="F3" s="26">
        <f>IF($A3="","",SUMIFS(Sätze!$N$2:$N$251,Sätze!$E$2:$E$251,$A3))</f>
        <v/>
      </c>
      <c r="G3" s="28">
        <f>IF($A3="","",SUMIFS(Sätze!$Q$2:$Q$251,Sätze!$E$2:$E$251,$A3))</f>
        <v/>
      </c>
      <c r="H3" s="28">
        <f>IF($A3="","",SUMIFS(Sätze!$S$2:$S$251,Sätze!$E$2:$E$251,$A3))</f>
        <v/>
      </c>
      <c r="I3" s="15">
        <f>IF($A3="","",SUMIFS(Sätze!$T$2:$T$251,Sätze!$E$2:$E$251,$A3))</f>
        <v/>
      </c>
    </row>
    <row r="4">
      <c r="A4" s="10">
        <f>IF(Beete!$B4="","",Beete!$B4)</f>
        <v/>
      </c>
      <c r="B4" s="15">
        <f>IF($A4="","",Beete!$E4)</f>
        <v/>
      </c>
      <c r="C4" s="10">
        <f>IF($A4="","",COUNTIFS(Sätze!$E$2:$E$251,$A4))</f>
        <v/>
      </c>
      <c r="D4" s="26">
        <f>IF($A4="","",IFERROR(IF(_xlfn.MINIFS(Sätze!$F$2:$F$251,Sätze!$E$2:$E$251,$A4)=0,"",_xlfn.MINIFS(Sätze!$F$2:$F$251,Sätze!$E$2:$E$251,$A4)),""))</f>
        <v/>
      </c>
      <c r="E4" s="26">
        <f>IF($A4="","",IFERROR(IF(_xlfn.MAXIFS(Sätze!$I$2:$I$251,Sätze!$E$2:$E$251,$A4)=0,"",_xlfn.MAXIFS(Sätze!$I$2:$I$251,Sätze!$E$2:$E$251,$A4)),""))</f>
        <v/>
      </c>
      <c r="F4" s="26">
        <f>IF($A4="","",SUMIFS(Sätze!$N$2:$N$251,Sätze!$E$2:$E$251,$A4))</f>
        <v/>
      </c>
      <c r="G4" s="28">
        <f>IF($A4="","",SUMIFS(Sätze!$Q$2:$Q$251,Sätze!$E$2:$E$251,$A4))</f>
        <v/>
      </c>
      <c r="H4" s="28">
        <f>IF($A4="","",SUMIFS(Sätze!$S$2:$S$251,Sätze!$E$2:$E$251,$A4))</f>
        <v/>
      </c>
      <c r="I4" s="15">
        <f>IF($A4="","",SUMIFS(Sätze!$T$2:$T$251,Sätze!$E$2:$E$251,$A4))</f>
        <v/>
      </c>
    </row>
    <row r="5">
      <c r="A5" s="10">
        <f>IF(Beete!$B5="","",Beete!$B5)</f>
        <v/>
      </c>
      <c r="B5" s="15">
        <f>IF($A5="","",Beete!$E5)</f>
        <v/>
      </c>
      <c r="C5" s="10">
        <f>IF($A5="","",COUNTIFS(Sätze!$E$2:$E$251,$A5))</f>
        <v/>
      </c>
      <c r="D5" s="26">
        <f>IF($A5="","",IFERROR(IF(_xlfn.MINIFS(Sätze!$F$2:$F$251,Sätze!$E$2:$E$251,$A5)=0,"",_xlfn.MINIFS(Sätze!$F$2:$F$251,Sätze!$E$2:$E$251,$A5)),""))</f>
        <v/>
      </c>
      <c r="E5" s="26">
        <f>IF($A5="","",IFERROR(IF(_xlfn.MAXIFS(Sätze!$I$2:$I$251,Sätze!$E$2:$E$251,$A5)=0,"",_xlfn.MAXIFS(Sätze!$I$2:$I$251,Sätze!$E$2:$E$251,$A5)),""))</f>
        <v/>
      </c>
      <c r="F5" s="26">
        <f>IF($A5="","",SUMIFS(Sätze!$N$2:$N$251,Sätze!$E$2:$E$251,$A5))</f>
        <v/>
      </c>
      <c r="G5" s="28">
        <f>IF($A5="","",SUMIFS(Sätze!$Q$2:$Q$251,Sätze!$E$2:$E$251,$A5))</f>
        <v/>
      </c>
      <c r="H5" s="28">
        <f>IF($A5="","",SUMIFS(Sätze!$S$2:$S$251,Sätze!$E$2:$E$251,$A5))</f>
        <v/>
      </c>
      <c r="I5" s="15">
        <f>IF($A5="","",SUMIFS(Sätze!$T$2:$T$251,Sätze!$E$2:$E$251,$A5))</f>
        <v/>
      </c>
    </row>
    <row r="6">
      <c r="A6" s="10">
        <f>IF(Beete!$B6="","",Beete!$B6)</f>
        <v/>
      </c>
      <c r="B6" s="15">
        <f>IF($A6="","",Beete!$E6)</f>
        <v/>
      </c>
      <c r="C6" s="10">
        <f>IF($A6="","",COUNTIFS(Sätze!$E$2:$E$251,$A6))</f>
        <v/>
      </c>
      <c r="D6" s="26">
        <f>IF($A6="","",IFERROR(IF(_xlfn.MINIFS(Sätze!$F$2:$F$251,Sätze!$E$2:$E$251,$A6)=0,"",_xlfn.MINIFS(Sätze!$F$2:$F$251,Sätze!$E$2:$E$251,$A6)),""))</f>
        <v/>
      </c>
      <c r="E6" s="26">
        <f>IF($A6="","",IFERROR(IF(_xlfn.MAXIFS(Sätze!$I$2:$I$251,Sätze!$E$2:$E$251,$A6)=0,"",_xlfn.MAXIFS(Sätze!$I$2:$I$251,Sätze!$E$2:$E$251,$A6)),""))</f>
        <v/>
      </c>
      <c r="F6" s="26">
        <f>IF($A6="","",SUMIFS(Sätze!$N$2:$N$251,Sätze!$E$2:$E$251,$A6))</f>
        <v/>
      </c>
      <c r="G6" s="28">
        <f>IF($A6="","",SUMIFS(Sätze!$Q$2:$Q$251,Sätze!$E$2:$E$251,$A6))</f>
        <v/>
      </c>
      <c r="H6" s="28">
        <f>IF($A6="","",SUMIFS(Sätze!$S$2:$S$251,Sätze!$E$2:$E$251,$A6))</f>
        <v/>
      </c>
      <c r="I6" s="15">
        <f>IF($A6="","",SUMIFS(Sätze!$T$2:$T$251,Sätze!$E$2:$E$251,$A6))</f>
        <v/>
      </c>
    </row>
    <row r="7">
      <c r="A7" s="10">
        <f>IF(Beete!$B7="","",Beete!$B7)</f>
        <v/>
      </c>
      <c r="B7" s="15">
        <f>IF($A7="","",Beete!$E7)</f>
        <v/>
      </c>
      <c r="C7" s="10">
        <f>IF($A7="","",COUNTIFS(Sätze!$E$2:$E$251,$A7))</f>
        <v/>
      </c>
      <c r="D7" s="26">
        <f>IF($A7="","",IFERROR(IF(_xlfn.MINIFS(Sätze!$F$2:$F$251,Sätze!$E$2:$E$251,$A7)=0,"",_xlfn.MINIFS(Sätze!$F$2:$F$251,Sätze!$E$2:$E$251,$A7)),""))</f>
        <v/>
      </c>
      <c r="E7" s="26">
        <f>IF($A7="","",IFERROR(IF(_xlfn.MAXIFS(Sätze!$I$2:$I$251,Sätze!$E$2:$E$251,$A7)=0,"",_xlfn.MAXIFS(Sätze!$I$2:$I$251,Sätze!$E$2:$E$251,$A7)),""))</f>
        <v/>
      </c>
      <c r="F7" s="26">
        <f>IF($A7="","",SUMIFS(Sätze!$N$2:$N$251,Sätze!$E$2:$E$251,$A7))</f>
        <v/>
      </c>
      <c r="G7" s="28">
        <f>IF($A7="","",SUMIFS(Sätze!$Q$2:$Q$251,Sätze!$E$2:$E$251,$A7))</f>
        <v/>
      </c>
      <c r="H7" s="28">
        <f>IF($A7="","",SUMIFS(Sätze!$S$2:$S$251,Sätze!$E$2:$E$251,$A7))</f>
        <v/>
      </c>
      <c r="I7" s="15">
        <f>IF($A7="","",SUMIFS(Sätze!$T$2:$T$251,Sätze!$E$2:$E$251,$A7))</f>
        <v/>
      </c>
    </row>
    <row r="8">
      <c r="A8" s="10">
        <f>IF(Beete!$B8="","",Beete!$B8)</f>
        <v/>
      </c>
      <c r="B8" s="15">
        <f>IF($A8="","",Beete!$E8)</f>
        <v/>
      </c>
      <c r="C8" s="10">
        <f>IF($A8="","",COUNTIFS(Sätze!$E$2:$E$251,$A8))</f>
        <v/>
      </c>
      <c r="D8" s="26">
        <f>IF($A8="","",IFERROR(IF(_xlfn.MINIFS(Sätze!$F$2:$F$251,Sätze!$E$2:$E$251,$A8)=0,"",_xlfn.MINIFS(Sätze!$F$2:$F$251,Sätze!$E$2:$E$251,$A8)),""))</f>
        <v/>
      </c>
      <c r="E8" s="26">
        <f>IF($A8="","",IFERROR(IF(_xlfn.MAXIFS(Sätze!$I$2:$I$251,Sätze!$E$2:$E$251,$A8)=0,"",_xlfn.MAXIFS(Sätze!$I$2:$I$251,Sätze!$E$2:$E$251,$A8)),""))</f>
        <v/>
      </c>
      <c r="F8" s="26">
        <f>IF($A8="","",SUMIFS(Sätze!$N$2:$N$251,Sätze!$E$2:$E$251,$A8))</f>
        <v/>
      </c>
      <c r="G8" s="28">
        <f>IF($A8="","",SUMIFS(Sätze!$Q$2:$Q$251,Sätze!$E$2:$E$251,$A8))</f>
        <v/>
      </c>
      <c r="H8" s="28">
        <f>IF($A8="","",SUMIFS(Sätze!$S$2:$S$251,Sätze!$E$2:$E$251,$A8))</f>
        <v/>
      </c>
      <c r="I8" s="15">
        <f>IF($A8="","",SUMIFS(Sätze!$T$2:$T$251,Sätze!$E$2:$E$251,$A8))</f>
        <v/>
      </c>
    </row>
    <row r="9">
      <c r="A9" s="10">
        <f>IF(Beete!$B9="","",Beete!$B9)</f>
        <v/>
      </c>
      <c r="B9" s="15">
        <f>IF($A9="","",Beete!$E9)</f>
        <v/>
      </c>
      <c r="C9" s="10">
        <f>IF($A9="","",COUNTIFS(Sätze!$E$2:$E$251,$A9))</f>
        <v/>
      </c>
      <c r="D9" s="26">
        <f>IF($A9="","",IFERROR(IF(_xlfn.MINIFS(Sätze!$F$2:$F$251,Sätze!$E$2:$E$251,$A9)=0,"",_xlfn.MINIFS(Sätze!$F$2:$F$251,Sätze!$E$2:$E$251,$A9)),""))</f>
        <v/>
      </c>
      <c r="E9" s="26">
        <f>IF($A9="","",IFERROR(IF(_xlfn.MAXIFS(Sätze!$I$2:$I$251,Sätze!$E$2:$E$251,$A9)=0,"",_xlfn.MAXIFS(Sätze!$I$2:$I$251,Sätze!$E$2:$E$251,$A9)),""))</f>
        <v/>
      </c>
      <c r="F9" s="26">
        <f>IF($A9="","",SUMIFS(Sätze!$N$2:$N$251,Sätze!$E$2:$E$251,$A9))</f>
        <v/>
      </c>
      <c r="G9" s="28">
        <f>IF($A9="","",SUMIFS(Sätze!$Q$2:$Q$251,Sätze!$E$2:$E$251,$A9))</f>
        <v/>
      </c>
      <c r="H9" s="28">
        <f>IF($A9="","",SUMIFS(Sätze!$S$2:$S$251,Sätze!$E$2:$E$251,$A9))</f>
        <v/>
      </c>
      <c r="I9" s="15">
        <f>IF($A9="","",SUMIFS(Sätze!$T$2:$T$251,Sätze!$E$2:$E$251,$A9))</f>
        <v/>
      </c>
    </row>
    <row r="10">
      <c r="A10" s="10">
        <f>IF(Beete!$B10="","",Beete!$B10)</f>
        <v/>
      </c>
      <c r="B10" s="15">
        <f>IF($A10="","",Beete!$E10)</f>
        <v/>
      </c>
      <c r="C10" s="10">
        <f>IF($A10="","",COUNTIFS(Sätze!$E$2:$E$251,$A10))</f>
        <v/>
      </c>
      <c r="D10" s="26">
        <f>IF($A10="","",IFERROR(IF(_xlfn.MINIFS(Sätze!$F$2:$F$251,Sätze!$E$2:$E$251,$A10)=0,"",_xlfn.MINIFS(Sätze!$F$2:$F$251,Sätze!$E$2:$E$251,$A10)),""))</f>
        <v/>
      </c>
      <c r="E10" s="26">
        <f>IF($A10="","",IFERROR(IF(_xlfn.MAXIFS(Sätze!$I$2:$I$251,Sätze!$E$2:$E$251,$A10)=0,"",_xlfn.MAXIFS(Sätze!$I$2:$I$251,Sätze!$E$2:$E$251,$A10)),""))</f>
        <v/>
      </c>
      <c r="F10" s="26">
        <f>IF($A10="","",SUMIFS(Sätze!$N$2:$N$251,Sätze!$E$2:$E$251,$A10))</f>
        <v/>
      </c>
      <c r="G10" s="28">
        <f>IF($A10="","",SUMIFS(Sätze!$Q$2:$Q$251,Sätze!$E$2:$E$251,$A10))</f>
        <v/>
      </c>
      <c r="H10" s="28">
        <f>IF($A10="","",SUMIFS(Sätze!$S$2:$S$251,Sätze!$E$2:$E$251,$A10))</f>
        <v/>
      </c>
      <c r="I10" s="15">
        <f>IF($A10="","",SUMIFS(Sätze!$T$2:$T$251,Sätze!$E$2:$E$251,$A10))</f>
        <v/>
      </c>
    </row>
    <row r="11">
      <c r="A11" s="10">
        <f>IF(Beete!$B11="","",Beete!$B11)</f>
        <v/>
      </c>
      <c r="B11" s="15">
        <f>IF($A11="","",Beete!$E11)</f>
        <v/>
      </c>
      <c r="C11" s="10">
        <f>IF($A11="","",COUNTIFS(Sätze!$E$2:$E$251,$A11))</f>
        <v/>
      </c>
      <c r="D11" s="26">
        <f>IF($A11="","",IFERROR(IF(_xlfn.MINIFS(Sätze!$F$2:$F$251,Sätze!$E$2:$E$251,$A11)=0,"",_xlfn.MINIFS(Sätze!$F$2:$F$251,Sätze!$E$2:$E$251,$A11)),""))</f>
        <v/>
      </c>
      <c r="E11" s="26">
        <f>IF($A11="","",IFERROR(IF(_xlfn.MAXIFS(Sätze!$I$2:$I$251,Sätze!$E$2:$E$251,$A11)=0,"",_xlfn.MAXIFS(Sätze!$I$2:$I$251,Sätze!$E$2:$E$251,$A11)),""))</f>
        <v/>
      </c>
      <c r="F11" s="26">
        <f>IF($A11="","",SUMIFS(Sätze!$N$2:$N$251,Sätze!$E$2:$E$251,$A11))</f>
        <v/>
      </c>
      <c r="G11" s="28">
        <f>IF($A11="","",SUMIFS(Sätze!$Q$2:$Q$251,Sätze!$E$2:$E$251,$A11))</f>
        <v/>
      </c>
      <c r="H11" s="28">
        <f>IF($A11="","",SUMIFS(Sätze!$S$2:$S$251,Sätze!$E$2:$E$251,$A11))</f>
        <v/>
      </c>
      <c r="I11" s="15">
        <f>IF($A11="","",SUMIFS(Sätze!$T$2:$T$251,Sätze!$E$2:$E$251,$A11))</f>
        <v/>
      </c>
    </row>
    <row r="12">
      <c r="A12" s="10">
        <f>IF(Beete!$B12="","",Beete!$B12)</f>
        <v/>
      </c>
      <c r="B12" s="15">
        <f>IF($A12="","",Beete!$E12)</f>
        <v/>
      </c>
      <c r="C12" s="10">
        <f>IF($A12="","",COUNTIFS(Sätze!$E$2:$E$251,$A12))</f>
        <v/>
      </c>
      <c r="D12" s="26">
        <f>IF($A12="","",IFERROR(IF(_xlfn.MINIFS(Sätze!$F$2:$F$251,Sätze!$E$2:$E$251,$A12)=0,"",_xlfn.MINIFS(Sätze!$F$2:$F$251,Sätze!$E$2:$E$251,$A12)),""))</f>
        <v/>
      </c>
      <c r="E12" s="26">
        <f>IF($A12="","",IFERROR(IF(_xlfn.MAXIFS(Sätze!$I$2:$I$251,Sätze!$E$2:$E$251,$A12)=0,"",_xlfn.MAXIFS(Sätze!$I$2:$I$251,Sätze!$E$2:$E$251,$A12)),""))</f>
        <v/>
      </c>
      <c r="F12" s="26">
        <f>IF($A12="","",SUMIFS(Sätze!$N$2:$N$251,Sätze!$E$2:$E$251,$A12))</f>
        <v/>
      </c>
      <c r="G12" s="28">
        <f>IF($A12="","",SUMIFS(Sätze!$Q$2:$Q$251,Sätze!$E$2:$E$251,$A12))</f>
        <v/>
      </c>
      <c r="H12" s="28">
        <f>IF($A12="","",SUMIFS(Sätze!$S$2:$S$251,Sätze!$E$2:$E$251,$A12))</f>
        <v/>
      </c>
      <c r="I12" s="15">
        <f>IF($A12="","",SUMIFS(Sätze!$T$2:$T$251,Sätze!$E$2:$E$251,$A12))</f>
        <v/>
      </c>
    </row>
    <row r="13">
      <c r="A13" s="10">
        <f>IF(Beete!$B13="","",Beete!$B13)</f>
        <v/>
      </c>
      <c r="B13" s="15">
        <f>IF($A13="","",Beete!$E13)</f>
        <v/>
      </c>
      <c r="C13" s="10">
        <f>IF($A13="","",COUNTIFS(Sätze!$E$2:$E$251,$A13))</f>
        <v/>
      </c>
      <c r="D13" s="26">
        <f>IF($A13="","",IFERROR(IF(_xlfn.MINIFS(Sätze!$F$2:$F$251,Sätze!$E$2:$E$251,$A13)=0,"",_xlfn.MINIFS(Sätze!$F$2:$F$251,Sätze!$E$2:$E$251,$A13)),""))</f>
        <v/>
      </c>
      <c r="E13" s="26">
        <f>IF($A13="","",IFERROR(IF(_xlfn.MAXIFS(Sätze!$I$2:$I$251,Sätze!$E$2:$E$251,$A13)=0,"",_xlfn.MAXIFS(Sätze!$I$2:$I$251,Sätze!$E$2:$E$251,$A13)),""))</f>
        <v/>
      </c>
      <c r="F13" s="26">
        <f>IF($A13="","",SUMIFS(Sätze!$N$2:$N$251,Sätze!$E$2:$E$251,$A13))</f>
        <v/>
      </c>
      <c r="G13" s="28">
        <f>IF($A13="","",SUMIFS(Sätze!$Q$2:$Q$251,Sätze!$E$2:$E$251,$A13))</f>
        <v/>
      </c>
      <c r="H13" s="28">
        <f>IF($A13="","",SUMIFS(Sätze!$S$2:$S$251,Sätze!$E$2:$E$251,$A13))</f>
        <v/>
      </c>
      <c r="I13" s="15">
        <f>IF($A13="","",SUMIFS(Sätze!$T$2:$T$251,Sätze!$E$2:$E$251,$A13))</f>
        <v/>
      </c>
    </row>
    <row r="14">
      <c r="A14" s="10">
        <f>IF(Beete!$B14="","",Beete!$B14)</f>
        <v/>
      </c>
      <c r="B14" s="15">
        <f>IF($A14="","",Beete!$E14)</f>
        <v/>
      </c>
      <c r="C14" s="10">
        <f>IF($A14="","",COUNTIFS(Sätze!$E$2:$E$251,$A14))</f>
        <v/>
      </c>
      <c r="D14" s="26">
        <f>IF($A14="","",IFERROR(IF(_xlfn.MINIFS(Sätze!$F$2:$F$251,Sätze!$E$2:$E$251,$A14)=0,"",_xlfn.MINIFS(Sätze!$F$2:$F$251,Sätze!$E$2:$E$251,$A14)),""))</f>
        <v/>
      </c>
      <c r="E14" s="26">
        <f>IF($A14="","",IFERROR(IF(_xlfn.MAXIFS(Sätze!$I$2:$I$251,Sätze!$E$2:$E$251,$A14)=0,"",_xlfn.MAXIFS(Sätze!$I$2:$I$251,Sätze!$E$2:$E$251,$A14)),""))</f>
        <v/>
      </c>
      <c r="F14" s="26">
        <f>IF($A14="","",SUMIFS(Sätze!$N$2:$N$251,Sätze!$E$2:$E$251,$A14))</f>
        <v/>
      </c>
      <c r="G14" s="28">
        <f>IF($A14="","",SUMIFS(Sätze!$Q$2:$Q$251,Sätze!$E$2:$E$251,$A14))</f>
        <v/>
      </c>
      <c r="H14" s="28">
        <f>IF($A14="","",SUMIFS(Sätze!$S$2:$S$251,Sätze!$E$2:$E$251,$A14))</f>
        <v/>
      </c>
      <c r="I14" s="15">
        <f>IF($A14="","",SUMIFS(Sätze!$T$2:$T$251,Sätze!$E$2:$E$251,$A14))</f>
        <v/>
      </c>
    </row>
    <row r="15">
      <c r="A15" s="10">
        <f>IF(Beete!$B15="","",Beete!$B15)</f>
        <v/>
      </c>
      <c r="B15" s="15">
        <f>IF($A15="","",Beete!$E15)</f>
        <v/>
      </c>
      <c r="C15" s="10">
        <f>IF($A15="","",COUNTIFS(Sätze!$E$2:$E$251,$A15))</f>
        <v/>
      </c>
      <c r="D15" s="26">
        <f>IF($A15="","",IFERROR(IF(_xlfn.MINIFS(Sätze!$F$2:$F$251,Sätze!$E$2:$E$251,$A15)=0,"",_xlfn.MINIFS(Sätze!$F$2:$F$251,Sätze!$E$2:$E$251,$A15)),""))</f>
        <v/>
      </c>
      <c r="E15" s="26">
        <f>IF($A15="","",IFERROR(IF(_xlfn.MAXIFS(Sätze!$I$2:$I$251,Sätze!$E$2:$E$251,$A15)=0,"",_xlfn.MAXIFS(Sätze!$I$2:$I$251,Sätze!$E$2:$E$251,$A15)),""))</f>
        <v/>
      </c>
      <c r="F15" s="26">
        <f>IF($A15="","",SUMIFS(Sätze!$N$2:$N$251,Sätze!$E$2:$E$251,$A15))</f>
        <v/>
      </c>
      <c r="G15" s="28">
        <f>IF($A15="","",SUMIFS(Sätze!$Q$2:$Q$251,Sätze!$E$2:$E$251,$A15))</f>
        <v/>
      </c>
      <c r="H15" s="28">
        <f>IF($A15="","",SUMIFS(Sätze!$S$2:$S$251,Sätze!$E$2:$E$251,$A15))</f>
        <v/>
      </c>
      <c r="I15" s="15">
        <f>IF($A15="","",SUMIFS(Sätze!$T$2:$T$251,Sätze!$E$2:$E$251,$A15))</f>
        <v/>
      </c>
    </row>
    <row r="16">
      <c r="A16" s="10">
        <f>IF(Beete!$B16="","",Beete!$B16)</f>
        <v/>
      </c>
      <c r="B16" s="15">
        <f>IF($A16="","",Beete!$E16)</f>
        <v/>
      </c>
      <c r="C16" s="10">
        <f>IF($A16="","",COUNTIFS(Sätze!$E$2:$E$251,$A16))</f>
        <v/>
      </c>
      <c r="D16" s="26">
        <f>IF($A16="","",IFERROR(IF(_xlfn.MINIFS(Sätze!$F$2:$F$251,Sätze!$E$2:$E$251,$A16)=0,"",_xlfn.MINIFS(Sätze!$F$2:$F$251,Sätze!$E$2:$E$251,$A16)),""))</f>
        <v/>
      </c>
      <c r="E16" s="26">
        <f>IF($A16="","",IFERROR(IF(_xlfn.MAXIFS(Sätze!$I$2:$I$251,Sätze!$E$2:$E$251,$A16)=0,"",_xlfn.MAXIFS(Sätze!$I$2:$I$251,Sätze!$E$2:$E$251,$A16)),""))</f>
        <v/>
      </c>
      <c r="F16" s="26">
        <f>IF($A16="","",SUMIFS(Sätze!$N$2:$N$251,Sätze!$E$2:$E$251,$A16))</f>
        <v/>
      </c>
      <c r="G16" s="28">
        <f>IF($A16="","",SUMIFS(Sätze!$Q$2:$Q$251,Sätze!$E$2:$E$251,$A16))</f>
        <v/>
      </c>
      <c r="H16" s="28">
        <f>IF($A16="","",SUMIFS(Sätze!$S$2:$S$251,Sätze!$E$2:$E$251,$A16))</f>
        <v/>
      </c>
      <c r="I16" s="15">
        <f>IF($A16="","",SUMIFS(Sätze!$T$2:$T$251,Sätze!$E$2:$E$251,$A16))</f>
        <v/>
      </c>
    </row>
    <row r="17">
      <c r="A17" s="10">
        <f>IF(Beete!$B17="","",Beete!$B17)</f>
        <v/>
      </c>
      <c r="B17" s="15">
        <f>IF($A17="","",Beete!$E17)</f>
        <v/>
      </c>
      <c r="C17" s="10">
        <f>IF($A17="","",COUNTIFS(Sätze!$E$2:$E$251,$A17))</f>
        <v/>
      </c>
      <c r="D17" s="26">
        <f>IF($A17="","",IFERROR(IF(_xlfn.MINIFS(Sätze!$F$2:$F$251,Sätze!$E$2:$E$251,$A17)=0,"",_xlfn.MINIFS(Sätze!$F$2:$F$251,Sätze!$E$2:$E$251,$A17)),""))</f>
        <v/>
      </c>
      <c r="E17" s="26">
        <f>IF($A17="","",IFERROR(IF(_xlfn.MAXIFS(Sätze!$I$2:$I$251,Sätze!$E$2:$E$251,$A17)=0,"",_xlfn.MAXIFS(Sätze!$I$2:$I$251,Sätze!$E$2:$E$251,$A17)),""))</f>
        <v/>
      </c>
      <c r="F17" s="26">
        <f>IF($A17="","",SUMIFS(Sätze!$N$2:$N$251,Sätze!$E$2:$E$251,$A17))</f>
        <v/>
      </c>
      <c r="G17" s="28">
        <f>IF($A17="","",SUMIFS(Sätze!$Q$2:$Q$251,Sätze!$E$2:$E$251,$A17))</f>
        <v/>
      </c>
      <c r="H17" s="28">
        <f>IF($A17="","",SUMIFS(Sätze!$S$2:$S$251,Sätze!$E$2:$E$251,$A17))</f>
        <v/>
      </c>
      <c r="I17" s="15">
        <f>IF($A17="","",SUMIFS(Sätze!$T$2:$T$251,Sätze!$E$2:$E$251,$A17))</f>
        <v/>
      </c>
    </row>
    <row r="18">
      <c r="A18" s="10">
        <f>IF(Beete!$B18="","",Beete!$B18)</f>
        <v/>
      </c>
      <c r="B18" s="15">
        <f>IF($A18="","",Beete!$E18)</f>
        <v/>
      </c>
      <c r="C18" s="10">
        <f>IF($A18="","",COUNTIFS(Sätze!$E$2:$E$251,$A18))</f>
        <v/>
      </c>
      <c r="D18" s="26">
        <f>IF($A18="","",IFERROR(IF(_xlfn.MINIFS(Sätze!$F$2:$F$251,Sätze!$E$2:$E$251,$A18)=0,"",_xlfn.MINIFS(Sätze!$F$2:$F$251,Sätze!$E$2:$E$251,$A18)),""))</f>
        <v/>
      </c>
      <c r="E18" s="26">
        <f>IF($A18="","",IFERROR(IF(_xlfn.MAXIFS(Sätze!$I$2:$I$251,Sätze!$E$2:$E$251,$A18)=0,"",_xlfn.MAXIFS(Sätze!$I$2:$I$251,Sätze!$E$2:$E$251,$A18)),""))</f>
        <v/>
      </c>
      <c r="F18" s="26">
        <f>IF($A18="","",SUMIFS(Sätze!$N$2:$N$251,Sätze!$E$2:$E$251,$A18))</f>
        <v/>
      </c>
      <c r="G18" s="28">
        <f>IF($A18="","",SUMIFS(Sätze!$Q$2:$Q$251,Sätze!$E$2:$E$251,$A18))</f>
        <v/>
      </c>
      <c r="H18" s="28">
        <f>IF($A18="","",SUMIFS(Sätze!$S$2:$S$251,Sätze!$E$2:$E$251,$A18))</f>
        <v/>
      </c>
      <c r="I18" s="15">
        <f>IF($A18="","",SUMIFS(Sätze!$T$2:$T$251,Sätze!$E$2:$E$251,$A18))</f>
        <v/>
      </c>
    </row>
    <row r="19">
      <c r="A19" s="10">
        <f>IF(Beete!$B19="","",Beete!$B19)</f>
        <v/>
      </c>
      <c r="B19" s="15">
        <f>IF($A19="","",Beete!$E19)</f>
        <v/>
      </c>
      <c r="C19" s="10">
        <f>IF($A19="","",COUNTIFS(Sätze!$E$2:$E$251,$A19))</f>
        <v/>
      </c>
      <c r="D19" s="26">
        <f>IF($A19="","",IFERROR(IF(_xlfn.MINIFS(Sätze!$F$2:$F$251,Sätze!$E$2:$E$251,$A19)=0,"",_xlfn.MINIFS(Sätze!$F$2:$F$251,Sätze!$E$2:$E$251,$A19)),""))</f>
        <v/>
      </c>
      <c r="E19" s="26">
        <f>IF($A19="","",IFERROR(IF(_xlfn.MAXIFS(Sätze!$I$2:$I$251,Sätze!$E$2:$E$251,$A19)=0,"",_xlfn.MAXIFS(Sätze!$I$2:$I$251,Sätze!$E$2:$E$251,$A19)),""))</f>
        <v/>
      </c>
      <c r="F19" s="26">
        <f>IF($A19="","",SUMIFS(Sätze!$N$2:$N$251,Sätze!$E$2:$E$251,$A19))</f>
        <v/>
      </c>
      <c r="G19" s="28">
        <f>IF($A19="","",SUMIFS(Sätze!$Q$2:$Q$251,Sätze!$E$2:$E$251,$A19))</f>
        <v/>
      </c>
      <c r="H19" s="28">
        <f>IF($A19="","",SUMIFS(Sätze!$S$2:$S$251,Sätze!$E$2:$E$251,$A19))</f>
        <v/>
      </c>
      <c r="I19" s="15">
        <f>IF($A19="","",SUMIFS(Sätze!$T$2:$T$251,Sätze!$E$2:$E$251,$A19))</f>
        <v/>
      </c>
    </row>
    <row r="20">
      <c r="A20" s="10">
        <f>IF(Beete!$B20="","",Beete!$B20)</f>
        <v/>
      </c>
      <c r="B20" s="15">
        <f>IF($A20="","",Beete!$E20)</f>
        <v/>
      </c>
      <c r="C20" s="10">
        <f>IF($A20="","",COUNTIFS(Sätze!$E$2:$E$251,$A20))</f>
        <v/>
      </c>
      <c r="D20" s="26">
        <f>IF($A20="","",IFERROR(IF(_xlfn.MINIFS(Sätze!$F$2:$F$251,Sätze!$E$2:$E$251,$A20)=0,"",_xlfn.MINIFS(Sätze!$F$2:$F$251,Sätze!$E$2:$E$251,$A20)),""))</f>
        <v/>
      </c>
      <c r="E20" s="26">
        <f>IF($A20="","",IFERROR(IF(_xlfn.MAXIFS(Sätze!$I$2:$I$251,Sätze!$E$2:$E$251,$A20)=0,"",_xlfn.MAXIFS(Sätze!$I$2:$I$251,Sätze!$E$2:$E$251,$A20)),""))</f>
        <v/>
      </c>
      <c r="F20" s="26">
        <f>IF($A20="","",SUMIFS(Sätze!$N$2:$N$251,Sätze!$E$2:$E$251,$A20))</f>
        <v/>
      </c>
      <c r="G20" s="28">
        <f>IF($A20="","",SUMIFS(Sätze!$Q$2:$Q$251,Sätze!$E$2:$E$251,$A20))</f>
        <v/>
      </c>
      <c r="H20" s="28">
        <f>IF($A20="","",SUMIFS(Sätze!$S$2:$S$251,Sätze!$E$2:$E$251,$A20))</f>
        <v/>
      </c>
      <c r="I20" s="15">
        <f>IF($A20="","",SUMIFS(Sätze!$T$2:$T$251,Sätze!$E$2:$E$251,$A20))</f>
        <v/>
      </c>
    </row>
    <row r="21">
      <c r="A21" s="10">
        <f>IF(Beete!$B21="","",Beete!$B21)</f>
        <v/>
      </c>
      <c r="B21" s="15">
        <f>IF($A21="","",Beete!$E21)</f>
        <v/>
      </c>
      <c r="C21" s="10">
        <f>IF($A21="","",COUNTIFS(Sätze!$E$2:$E$251,$A21))</f>
        <v/>
      </c>
      <c r="D21" s="26">
        <f>IF($A21="","",IFERROR(IF(_xlfn.MINIFS(Sätze!$F$2:$F$251,Sätze!$E$2:$E$251,$A21)=0,"",_xlfn.MINIFS(Sätze!$F$2:$F$251,Sätze!$E$2:$E$251,$A21)),""))</f>
        <v/>
      </c>
      <c r="E21" s="26">
        <f>IF($A21="","",IFERROR(IF(_xlfn.MAXIFS(Sätze!$I$2:$I$251,Sätze!$E$2:$E$251,$A21)=0,"",_xlfn.MAXIFS(Sätze!$I$2:$I$251,Sätze!$E$2:$E$251,$A21)),""))</f>
        <v/>
      </c>
      <c r="F21" s="26">
        <f>IF($A21="","",SUMIFS(Sätze!$N$2:$N$251,Sätze!$E$2:$E$251,$A21))</f>
        <v/>
      </c>
      <c r="G21" s="28">
        <f>IF($A21="","",SUMIFS(Sätze!$Q$2:$Q$251,Sätze!$E$2:$E$251,$A21))</f>
        <v/>
      </c>
      <c r="H21" s="28">
        <f>IF($A21="","",SUMIFS(Sätze!$S$2:$S$251,Sätze!$E$2:$E$251,$A21))</f>
        <v/>
      </c>
      <c r="I21" s="15">
        <f>IF($A21="","",SUMIFS(Sätze!$T$2:$T$251,Sätze!$E$2:$E$251,$A21))</f>
        <v/>
      </c>
    </row>
    <row r="22">
      <c r="A22" s="10">
        <f>IF(Beete!$B22="","",Beete!$B22)</f>
        <v/>
      </c>
      <c r="B22" s="15">
        <f>IF($A22="","",Beete!$E22)</f>
        <v/>
      </c>
      <c r="C22" s="10">
        <f>IF($A22="","",COUNTIFS(Sätze!$E$2:$E$251,$A22))</f>
        <v/>
      </c>
      <c r="D22" s="26">
        <f>IF($A22="","",IFERROR(IF(_xlfn.MINIFS(Sätze!$F$2:$F$251,Sätze!$E$2:$E$251,$A22)=0,"",_xlfn.MINIFS(Sätze!$F$2:$F$251,Sätze!$E$2:$E$251,$A22)),""))</f>
        <v/>
      </c>
      <c r="E22" s="26">
        <f>IF($A22="","",IFERROR(IF(_xlfn.MAXIFS(Sätze!$I$2:$I$251,Sätze!$E$2:$E$251,$A22)=0,"",_xlfn.MAXIFS(Sätze!$I$2:$I$251,Sätze!$E$2:$E$251,$A22)),""))</f>
        <v/>
      </c>
      <c r="F22" s="26">
        <f>IF($A22="","",SUMIFS(Sätze!$N$2:$N$251,Sätze!$E$2:$E$251,$A22))</f>
        <v/>
      </c>
      <c r="G22" s="28">
        <f>IF($A22="","",SUMIFS(Sätze!$Q$2:$Q$251,Sätze!$E$2:$E$251,$A22))</f>
        <v/>
      </c>
      <c r="H22" s="28">
        <f>IF($A22="","",SUMIFS(Sätze!$S$2:$S$251,Sätze!$E$2:$E$251,$A22))</f>
        <v/>
      </c>
      <c r="I22" s="15">
        <f>IF($A22="","",SUMIFS(Sätze!$T$2:$T$251,Sätze!$E$2:$E$251,$A22))</f>
        <v/>
      </c>
    </row>
    <row r="23">
      <c r="A23" s="10">
        <f>IF(Beete!$B23="","",Beete!$B23)</f>
        <v/>
      </c>
      <c r="B23" s="15">
        <f>IF($A23="","",Beete!$E23)</f>
        <v/>
      </c>
      <c r="C23" s="10">
        <f>IF($A23="","",COUNTIFS(Sätze!$E$2:$E$251,$A23))</f>
        <v/>
      </c>
      <c r="D23" s="26">
        <f>IF($A23="","",IFERROR(IF(_xlfn.MINIFS(Sätze!$F$2:$F$251,Sätze!$E$2:$E$251,$A23)=0,"",_xlfn.MINIFS(Sätze!$F$2:$F$251,Sätze!$E$2:$E$251,$A23)),""))</f>
        <v/>
      </c>
      <c r="E23" s="26">
        <f>IF($A23="","",IFERROR(IF(_xlfn.MAXIFS(Sätze!$I$2:$I$251,Sätze!$E$2:$E$251,$A23)=0,"",_xlfn.MAXIFS(Sätze!$I$2:$I$251,Sätze!$E$2:$E$251,$A23)),""))</f>
        <v/>
      </c>
      <c r="F23" s="26">
        <f>IF($A23="","",SUMIFS(Sätze!$N$2:$N$251,Sätze!$E$2:$E$251,$A23))</f>
        <v/>
      </c>
      <c r="G23" s="28">
        <f>IF($A23="","",SUMIFS(Sätze!$Q$2:$Q$251,Sätze!$E$2:$E$251,$A23))</f>
        <v/>
      </c>
      <c r="H23" s="28">
        <f>IF($A23="","",SUMIFS(Sätze!$S$2:$S$251,Sätze!$E$2:$E$251,$A23))</f>
        <v/>
      </c>
      <c r="I23" s="15">
        <f>IF($A23="","",SUMIFS(Sätze!$T$2:$T$251,Sätze!$E$2:$E$251,$A23))</f>
        <v/>
      </c>
    </row>
    <row r="24">
      <c r="A24" s="10">
        <f>IF(Beete!$B24="","",Beete!$B24)</f>
        <v/>
      </c>
      <c r="B24" s="15">
        <f>IF($A24="","",Beete!$E24)</f>
        <v/>
      </c>
      <c r="C24" s="10">
        <f>IF($A24="","",COUNTIFS(Sätze!$E$2:$E$251,$A24))</f>
        <v/>
      </c>
      <c r="D24" s="26">
        <f>IF($A24="","",IFERROR(IF(_xlfn.MINIFS(Sätze!$F$2:$F$251,Sätze!$E$2:$E$251,$A24)=0,"",_xlfn.MINIFS(Sätze!$F$2:$F$251,Sätze!$E$2:$E$251,$A24)),""))</f>
        <v/>
      </c>
      <c r="E24" s="26">
        <f>IF($A24="","",IFERROR(IF(_xlfn.MAXIFS(Sätze!$I$2:$I$251,Sätze!$E$2:$E$251,$A24)=0,"",_xlfn.MAXIFS(Sätze!$I$2:$I$251,Sätze!$E$2:$E$251,$A24)),""))</f>
        <v/>
      </c>
      <c r="F24" s="26">
        <f>IF($A24="","",SUMIFS(Sätze!$N$2:$N$251,Sätze!$E$2:$E$251,$A24))</f>
        <v/>
      </c>
      <c r="G24" s="28">
        <f>IF($A24="","",SUMIFS(Sätze!$Q$2:$Q$251,Sätze!$E$2:$E$251,$A24))</f>
        <v/>
      </c>
      <c r="H24" s="28">
        <f>IF($A24="","",SUMIFS(Sätze!$S$2:$S$251,Sätze!$E$2:$E$251,$A24))</f>
        <v/>
      </c>
      <c r="I24" s="15">
        <f>IF($A24="","",SUMIFS(Sätze!$T$2:$T$251,Sätze!$E$2:$E$251,$A24))</f>
        <v/>
      </c>
    </row>
    <row r="25">
      <c r="A25" s="10">
        <f>IF(Beete!$B25="","",Beete!$B25)</f>
        <v/>
      </c>
      <c r="B25" s="15">
        <f>IF($A25="","",Beete!$E25)</f>
        <v/>
      </c>
      <c r="C25" s="10">
        <f>IF($A25="","",COUNTIFS(Sätze!$E$2:$E$251,$A25))</f>
        <v/>
      </c>
      <c r="D25" s="26">
        <f>IF($A25="","",IFERROR(IF(_xlfn.MINIFS(Sätze!$F$2:$F$251,Sätze!$E$2:$E$251,$A25)=0,"",_xlfn.MINIFS(Sätze!$F$2:$F$251,Sätze!$E$2:$E$251,$A25)),""))</f>
        <v/>
      </c>
      <c r="E25" s="26">
        <f>IF($A25="","",IFERROR(IF(_xlfn.MAXIFS(Sätze!$I$2:$I$251,Sätze!$E$2:$E$251,$A25)=0,"",_xlfn.MAXIFS(Sätze!$I$2:$I$251,Sätze!$E$2:$E$251,$A25)),""))</f>
        <v/>
      </c>
      <c r="F25" s="26">
        <f>IF($A25="","",SUMIFS(Sätze!$N$2:$N$251,Sätze!$E$2:$E$251,$A25))</f>
        <v/>
      </c>
      <c r="G25" s="28">
        <f>IF($A25="","",SUMIFS(Sätze!$Q$2:$Q$251,Sätze!$E$2:$E$251,$A25))</f>
        <v/>
      </c>
      <c r="H25" s="28">
        <f>IF($A25="","",SUMIFS(Sätze!$S$2:$S$251,Sätze!$E$2:$E$251,$A25))</f>
        <v/>
      </c>
      <c r="I25" s="15">
        <f>IF($A25="","",SUMIFS(Sätze!$T$2:$T$251,Sätze!$E$2:$E$251,$A25))</f>
        <v/>
      </c>
    </row>
    <row r="26">
      <c r="A26" s="10">
        <f>IF(Beete!$B26="","",Beete!$B26)</f>
        <v/>
      </c>
      <c r="B26" s="15">
        <f>IF($A26="","",Beete!$E26)</f>
        <v/>
      </c>
      <c r="C26" s="10">
        <f>IF($A26="","",COUNTIFS(Sätze!$E$2:$E$251,$A26))</f>
        <v/>
      </c>
      <c r="D26" s="26">
        <f>IF($A26="","",IFERROR(IF(_xlfn.MINIFS(Sätze!$F$2:$F$251,Sätze!$E$2:$E$251,$A26)=0,"",_xlfn.MINIFS(Sätze!$F$2:$F$251,Sätze!$E$2:$E$251,$A26)),""))</f>
        <v/>
      </c>
      <c r="E26" s="26">
        <f>IF($A26="","",IFERROR(IF(_xlfn.MAXIFS(Sätze!$I$2:$I$251,Sätze!$E$2:$E$251,$A26)=0,"",_xlfn.MAXIFS(Sätze!$I$2:$I$251,Sätze!$E$2:$E$251,$A26)),""))</f>
        <v/>
      </c>
      <c r="F26" s="26">
        <f>IF($A26="","",SUMIFS(Sätze!$N$2:$N$251,Sätze!$E$2:$E$251,$A26))</f>
        <v/>
      </c>
      <c r="G26" s="28">
        <f>IF($A26="","",SUMIFS(Sätze!$Q$2:$Q$251,Sätze!$E$2:$E$251,$A26))</f>
        <v/>
      </c>
      <c r="H26" s="28">
        <f>IF($A26="","",SUMIFS(Sätze!$S$2:$S$251,Sätze!$E$2:$E$251,$A26))</f>
        <v/>
      </c>
      <c r="I26" s="15">
        <f>IF($A26="","",SUMIFS(Sätze!$T$2:$T$251,Sätze!$E$2:$E$251,$A26))</f>
        <v/>
      </c>
    </row>
    <row r="27">
      <c r="A27" s="10">
        <f>IF(Beete!$B27="","",Beete!$B27)</f>
        <v/>
      </c>
      <c r="B27" s="15">
        <f>IF($A27="","",Beete!$E27)</f>
        <v/>
      </c>
      <c r="C27" s="10">
        <f>IF($A27="","",COUNTIFS(Sätze!$E$2:$E$251,$A27))</f>
        <v/>
      </c>
      <c r="D27" s="26">
        <f>IF($A27="","",IFERROR(IF(_xlfn.MINIFS(Sätze!$F$2:$F$251,Sätze!$E$2:$E$251,$A27)=0,"",_xlfn.MINIFS(Sätze!$F$2:$F$251,Sätze!$E$2:$E$251,$A27)),""))</f>
        <v/>
      </c>
      <c r="E27" s="26">
        <f>IF($A27="","",IFERROR(IF(_xlfn.MAXIFS(Sätze!$I$2:$I$251,Sätze!$E$2:$E$251,$A27)=0,"",_xlfn.MAXIFS(Sätze!$I$2:$I$251,Sätze!$E$2:$E$251,$A27)),""))</f>
        <v/>
      </c>
      <c r="F27" s="26">
        <f>IF($A27="","",SUMIFS(Sätze!$N$2:$N$251,Sätze!$E$2:$E$251,$A27))</f>
        <v/>
      </c>
      <c r="G27" s="28">
        <f>IF($A27="","",SUMIFS(Sätze!$Q$2:$Q$251,Sätze!$E$2:$E$251,$A27))</f>
        <v/>
      </c>
      <c r="H27" s="28">
        <f>IF($A27="","",SUMIFS(Sätze!$S$2:$S$251,Sätze!$E$2:$E$251,$A27))</f>
        <v/>
      </c>
      <c r="I27" s="15">
        <f>IF($A27="","",SUMIFS(Sätze!$T$2:$T$251,Sätze!$E$2:$E$251,$A27))</f>
        <v/>
      </c>
    </row>
    <row r="28">
      <c r="A28" s="10">
        <f>IF(Beete!$B28="","",Beete!$B28)</f>
        <v/>
      </c>
      <c r="B28" s="15">
        <f>IF($A28="","",Beete!$E28)</f>
        <v/>
      </c>
      <c r="C28" s="10">
        <f>IF($A28="","",COUNTIFS(Sätze!$E$2:$E$251,$A28))</f>
        <v/>
      </c>
      <c r="D28" s="26">
        <f>IF($A28="","",IFERROR(IF(_xlfn.MINIFS(Sätze!$F$2:$F$251,Sätze!$E$2:$E$251,$A28)=0,"",_xlfn.MINIFS(Sätze!$F$2:$F$251,Sätze!$E$2:$E$251,$A28)),""))</f>
        <v/>
      </c>
      <c r="E28" s="26">
        <f>IF($A28="","",IFERROR(IF(_xlfn.MAXIFS(Sätze!$I$2:$I$251,Sätze!$E$2:$E$251,$A28)=0,"",_xlfn.MAXIFS(Sätze!$I$2:$I$251,Sätze!$E$2:$E$251,$A28)),""))</f>
        <v/>
      </c>
      <c r="F28" s="26">
        <f>IF($A28="","",SUMIFS(Sätze!$N$2:$N$251,Sätze!$E$2:$E$251,$A28))</f>
        <v/>
      </c>
      <c r="G28" s="28">
        <f>IF($A28="","",SUMIFS(Sätze!$Q$2:$Q$251,Sätze!$E$2:$E$251,$A28))</f>
        <v/>
      </c>
      <c r="H28" s="28">
        <f>IF($A28="","",SUMIFS(Sätze!$S$2:$S$251,Sätze!$E$2:$E$251,$A28))</f>
        <v/>
      </c>
      <c r="I28" s="15">
        <f>IF($A28="","",SUMIFS(Sätze!$T$2:$T$251,Sätze!$E$2:$E$251,$A28))</f>
        <v/>
      </c>
    </row>
    <row r="29">
      <c r="A29" s="10">
        <f>IF(Beete!$B29="","",Beete!$B29)</f>
        <v/>
      </c>
      <c r="B29" s="15">
        <f>IF($A29="","",Beete!$E29)</f>
        <v/>
      </c>
      <c r="C29" s="10">
        <f>IF($A29="","",COUNTIFS(Sätze!$E$2:$E$251,$A29))</f>
        <v/>
      </c>
      <c r="D29" s="26">
        <f>IF($A29="","",IFERROR(IF(_xlfn.MINIFS(Sätze!$F$2:$F$251,Sätze!$E$2:$E$251,$A29)=0,"",_xlfn.MINIFS(Sätze!$F$2:$F$251,Sätze!$E$2:$E$251,$A29)),""))</f>
        <v/>
      </c>
      <c r="E29" s="26">
        <f>IF($A29="","",IFERROR(IF(_xlfn.MAXIFS(Sätze!$I$2:$I$251,Sätze!$E$2:$E$251,$A29)=0,"",_xlfn.MAXIFS(Sätze!$I$2:$I$251,Sätze!$E$2:$E$251,$A29)),""))</f>
        <v/>
      </c>
      <c r="F29" s="26">
        <f>IF($A29="","",SUMIFS(Sätze!$N$2:$N$251,Sätze!$E$2:$E$251,$A29))</f>
        <v/>
      </c>
      <c r="G29" s="28">
        <f>IF($A29="","",SUMIFS(Sätze!$Q$2:$Q$251,Sätze!$E$2:$E$251,$A29))</f>
        <v/>
      </c>
      <c r="H29" s="28">
        <f>IF($A29="","",SUMIFS(Sätze!$S$2:$S$251,Sätze!$E$2:$E$251,$A29))</f>
        <v/>
      </c>
      <c r="I29" s="15">
        <f>IF($A29="","",SUMIFS(Sätze!$T$2:$T$251,Sätze!$E$2:$E$251,$A29))</f>
        <v/>
      </c>
    </row>
    <row r="30">
      <c r="A30" s="10">
        <f>IF(Beete!$B30="","",Beete!$B30)</f>
        <v/>
      </c>
      <c r="B30" s="15">
        <f>IF($A30="","",Beete!$E30)</f>
        <v/>
      </c>
      <c r="C30" s="10">
        <f>IF($A30="","",COUNTIFS(Sätze!$E$2:$E$251,$A30))</f>
        <v/>
      </c>
      <c r="D30" s="26">
        <f>IF($A30="","",IFERROR(IF(_xlfn.MINIFS(Sätze!$F$2:$F$251,Sätze!$E$2:$E$251,$A30)=0,"",_xlfn.MINIFS(Sätze!$F$2:$F$251,Sätze!$E$2:$E$251,$A30)),""))</f>
        <v/>
      </c>
      <c r="E30" s="26">
        <f>IF($A30="","",IFERROR(IF(_xlfn.MAXIFS(Sätze!$I$2:$I$251,Sätze!$E$2:$E$251,$A30)=0,"",_xlfn.MAXIFS(Sätze!$I$2:$I$251,Sätze!$E$2:$E$251,$A30)),""))</f>
        <v/>
      </c>
      <c r="F30" s="26">
        <f>IF($A30="","",SUMIFS(Sätze!$N$2:$N$251,Sätze!$E$2:$E$251,$A30))</f>
        <v/>
      </c>
      <c r="G30" s="28">
        <f>IF($A30="","",SUMIFS(Sätze!$Q$2:$Q$251,Sätze!$E$2:$E$251,$A30))</f>
        <v/>
      </c>
      <c r="H30" s="28">
        <f>IF($A30="","",SUMIFS(Sätze!$S$2:$S$251,Sätze!$E$2:$E$251,$A30))</f>
        <v/>
      </c>
      <c r="I30" s="15">
        <f>IF($A30="","",SUMIFS(Sätze!$T$2:$T$251,Sätze!$E$2:$E$251,$A30))</f>
        <v/>
      </c>
    </row>
    <row r="31">
      <c r="A31" s="10">
        <f>IF(Beete!$B31="","",Beete!$B31)</f>
        <v/>
      </c>
      <c r="B31" s="15">
        <f>IF($A31="","",Beete!$E31)</f>
        <v/>
      </c>
      <c r="C31" s="10">
        <f>IF($A31="","",COUNTIFS(Sätze!$E$2:$E$251,$A31))</f>
        <v/>
      </c>
      <c r="D31" s="26">
        <f>IF($A31="","",IFERROR(IF(_xlfn.MINIFS(Sätze!$F$2:$F$251,Sätze!$E$2:$E$251,$A31)=0,"",_xlfn.MINIFS(Sätze!$F$2:$F$251,Sätze!$E$2:$E$251,$A31)),""))</f>
        <v/>
      </c>
      <c r="E31" s="26">
        <f>IF($A31="","",IFERROR(IF(_xlfn.MAXIFS(Sätze!$I$2:$I$251,Sätze!$E$2:$E$251,$A31)=0,"",_xlfn.MAXIFS(Sätze!$I$2:$I$251,Sätze!$E$2:$E$251,$A31)),""))</f>
        <v/>
      </c>
      <c r="F31" s="26">
        <f>IF($A31="","",SUMIFS(Sätze!$N$2:$N$251,Sätze!$E$2:$E$251,$A31))</f>
        <v/>
      </c>
      <c r="G31" s="28">
        <f>IF($A31="","",SUMIFS(Sätze!$Q$2:$Q$251,Sätze!$E$2:$E$251,$A31))</f>
        <v/>
      </c>
      <c r="H31" s="28">
        <f>IF($A31="","",SUMIFS(Sätze!$S$2:$S$251,Sätze!$E$2:$E$251,$A31))</f>
        <v/>
      </c>
      <c r="I31" s="15">
        <f>IF($A31="","",SUMIFS(Sätze!$T$2:$T$251,Sätze!$E$2:$E$251,$A31))</f>
        <v/>
      </c>
    </row>
    <row r="32">
      <c r="A32" s="10">
        <f>IF(Beete!$B32="","",Beete!$B32)</f>
        <v/>
      </c>
      <c r="B32" s="15">
        <f>IF($A32="","",Beete!$E32)</f>
        <v/>
      </c>
      <c r="C32" s="10">
        <f>IF($A32="","",COUNTIFS(Sätze!$E$2:$E$251,$A32))</f>
        <v/>
      </c>
      <c r="D32" s="26">
        <f>IF($A32="","",IFERROR(IF(_xlfn.MINIFS(Sätze!$F$2:$F$251,Sätze!$E$2:$E$251,$A32)=0,"",_xlfn.MINIFS(Sätze!$F$2:$F$251,Sätze!$E$2:$E$251,$A32)),""))</f>
        <v/>
      </c>
      <c r="E32" s="26">
        <f>IF($A32="","",IFERROR(IF(_xlfn.MAXIFS(Sätze!$I$2:$I$251,Sätze!$E$2:$E$251,$A32)=0,"",_xlfn.MAXIFS(Sätze!$I$2:$I$251,Sätze!$E$2:$E$251,$A32)),""))</f>
        <v/>
      </c>
      <c r="F32" s="26">
        <f>IF($A32="","",SUMIFS(Sätze!$N$2:$N$251,Sätze!$E$2:$E$251,$A32))</f>
        <v/>
      </c>
      <c r="G32" s="28">
        <f>IF($A32="","",SUMIFS(Sätze!$Q$2:$Q$251,Sätze!$E$2:$E$251,$A32))</f>
        <v/>
      </c>
      <c r="H32" s="28">
        <f>IF($A32="","",SUMIFS(Sätze!$S$2:$S$251,Sätze!$E$2:$E$251,$A32))</f>
        <v/>
      </c>
      <c r="I32" s="15">
        <f>IF($A32="","",SUMIFS(Sätze!$T$2:$T$251,Sätze!$E$2:$E$251,$A32))</f>
        <v/>
      </c>
    </row>
    <row r="33">
      <c r="A33" s="10">
        <f>IF(Beete!$B33="","",Beete!$B33)</f>
        <v/>
      </c>
      <c r="B33" s="15">
        <f>IF($A33="","",Beete!$E33)</f>
        <v/>
      </c>
      <c r="C33" s="10">
        <f>IF($A33="","",COUNTIFS(Sätze!$E$2:$E$251,$A33))</f>
        <v/>
      </c>
      <c r="D33" s="26">
        <f>IF($A33="","",IFERROR(IF(_xlfn.MINIFS(Sätze!$F$2:$F$251,Sätze!$E$2:$E$251,$A33)=0,"",_xlfn.MINIFS(Sätze!$F$2:$F$251,Sätze!$E$2:$E$251,$A33)),""))</f>
        <v/>
      </c>
      <c r="E33" s="26">
        <f>IF($A33="","",IFERROR(IF(_xlfn.MAXIFS(Sätze!$I$2:$I$251,Sätze!$E$2:$E$251,$A33)=0,"",_xlfn.MAXIFS(Sätze!$I$2:$I$251,Sätze!$E$2:$E$251,$A33)),""))</f>
        <v/>
      </c>
      <c r="F33" s="26">
        <f>IF($A33="","",SUMIFS(Sätze!$N$2:$N$251,Sätze!$E$2:$E$251,$A33))</f>
        <v/>
      </c>
      <c r="G33" s="28">
        <f>IF($A33="","",SUMIFS(Sätze!$Q$2:$Q$251,Sätze!$E$2:$E$251,$A33))</f>
        <v/>
      </c>
      <c r="H33" s="28">
        <f>IF($A33="","",SUMIFS(Sätze!$S$2:$S$251,Sätze!$E$2:$E$251,$A33))</f>
        <v/>
      </c>
      <c r="I33" s="15">
        <f>IF($A33="","",SUMIFS(Sätze!$T$2:$T$251,Sätze!$E$2:$E$251,$A33))</f>
        <v/>
      </c>
    </row>
    <row r="34">
      <c r="A34" s="10">
        <f>IF(Beete!$B34="","",Beete!$B34)</f>
        <v/>
      </c>
      <c r="B34" s="15">
        <f>IF($A34="","",Beete!$E34)</f>
        <v/>
      </c>
      <c r="C34" s="10">
        <f>IF($A34="","",COUNTIFS(Sätze!$E$2:$E$251,$A34))</f>
        <v/>
      </c>
      <c r="D34" s="26">
        <f>IF($A34="","",IFERROR(IF(_xlfn.MINIFS(Sätze!$F$2:$F$251,Sätze!$E$2:$E$251,$A34)=0,"",_xlfn.MINIFS(Sätze!$F$2:$F$251,Sätze!$E$2:$E$251,$A34)),""))</f>
        <v/>
      </c>
      <c r="E34" s="26">
        <f>IF($A34="","",IFERROR(IF(_xlfn.MAXIFS(Sätze!$I$2:$I$251,Sätze!$E$2:$E$251,$A34)=0,"",_xlfn.MAXIFS(Sätze!$I$2:$I$251,Sätze!$E$2:$E$251,$A34)),""))</f>
        <v/>
      </c>
      <c r="F34" s="26">
        <f>IF($A34="","",SUMIFS(Sätze!$N$2:$N$251,Sätze!$E$2:$E$251,$A34))</f>
        <v/>
      </c>
      <c r="G34" s="28">
        <f>IF($A34="","",SUMIFS(Sätze!$Q$2:$Q$251,Sätze!$E$2:$E$251,$A34))</f>
        <v/>
      </c>
      <c r="H34" s="28">
        <f>IF($A34="","",SUMIFS(Sätze!$S$2:$S$251,Sätze!$E$2:$E$251,$A34))</f>
        <v/>
      </c>
      <c r="I34" s="15">
        <f>IF($A34="","",SUMIFS(Sätze!$T$2:$T$251,Sätze!$E$2:$E$251,$A34))</f>
        <v/>
      </c>
    </row>
    <row r="35">
      <c r="A35" s="10">
        <f>IF(Beete!$B35="","",Beete!$B35)</f>
        <v/>
      </c>
      <c r="B35" s="15">
        <f>IF($A35="","",Beete!$E35)</f>
        <v/>
      </c>
      <c r="C35" s="10">
        <f>IF($A35="","",COUNTIFS(Sätze!$E$2:$E$251,$A35))</f>
        <v/>
      </c>
      <c r="D35" s="26">
        <f>IF($A35="","",IFERROR(IF(_xlfn.MINIFS(Sätze!$F$2:$F$251,Sätze!$E$2:$E$251,$A35)=0,"",_xlfn.MINIFS(Sätze!$F$2:$F$251,Sätze!$E$2:$E$251,$A35)),""))</f>
        <v/>
      </c>
      <c r="E35" s="26">
        <f>IF($A35="","",IFERROR(IF(_xlfn.MAXIFS(Sätze!$I$2:$I$251,Sätze!$E$2:$E$251,$A35)=0,"",_xlfn.MAXIFS(Sätze!$I$2:$I$251,Sätze!$E$2:$E$251,$A35)),""))</f>
        <v/>
      </c>
      <c r="F35" s="26">
        <f>IF($A35="","",SUMIFS(Sätze!$N$2:$N$251,Sätze!$E$2:$E$251,$A35))</f>
        <v/>
      </c>
      <c r="G35" s="28">
        <f>IF($A35="","",SUMIFS(Sätze!$Q$2:$Q$251,Sätze!$E$2:$E$251,$A35))</f>
        <v/>
      </c>
      <c r="H35" s="28">
        <f>IF($A35="","",SUMIFS(Sätze!$S$2:$S$251,Sätze!$E$2:$E$251,$A35))</f>
        <v/>
      </c>
      <c r="I35" s="15">
        <f>IF($A35="","",SUMIFS(Sätze!$T$2:$T$251,Sätze!$E$2:$E$251,$A35))</f>
        <v/>
      </c>
    </row>
    <row r="36">
      <c r="A36" s="10">
        <f>IF(Beete!$B36="","",Beete!$B36)</f>
        <v/>
      </c>
      <c r="B36" s="15">
        <f>IF($A36="","",Beete!$E36)</f>
        <v/>
      </c>
      <c r="C36" s="10">
        <f>IF($A36="","",COUNTIFS(Sätze!$E$2:$E$251,$A36))</f>
        <v/>
      </c>
      <c r="D36" s="26">
        <f>IF($A36="","",IFERROR(IF(_xlfn.MINIFS(Sätze!$F$2:$F$251,Sätze!$E$2:$E$251,$A36)=0,"",_xlfn.MINIFS(Sätze!$F$2:$F$251,Sätze!$E$2:$E$251,$A36)),""))</f>
        <v/>
      </c>
      <c r="E36" s="26">
        <f>IF($A36="","",IFERROR(IF(_xlfn.MAXIFS(Sätze!$I$2:$I$251,Sätze!$E$2:$E$251,$A36)=0,"",_xlfn.MAXIFS(Sätze!$I$2:$I$251,Sätze!$E$2:$E$251,$A36)),""))</f>
        <v/>
      </c>
      <c r="F36" s="26">
        <f>IF($A36="","",SUMIFS(Sätze!$N$2:$N$251,Sätze!$E$2:$E$251,$A36))</f>
        <v/>
      </c>
      <c r="G36" s="28">
        <f>IF($A36="","",SUMIFS(Sätze!$Q$2:$Q$251,Sätze!$E$2:$E$251,$A36))</f>
        <v/>
      </c>
      <c r="H36" s="28">
        <f>IF($A36="","",SUMIFS(Sätze!$S$2:$S$251,Sätze!$E$2:$E$251,$A36))</f>
        <v/>
      </c>
      <c r="I36" s="15">
        <f>IF($A36="","",SUMIFS(Sätze!$T$2:$T$251,Sätze!$E$2:$E$251,$A36))</f>
        <v/>
      </c>
    </row>
    <row r="37">
      <c r="A37" s="10">
        <f>IF(Beete!$B37="","",Beete!$B37)</f>
        <v/>
      </c>
      <c r="B37" s="15">
        <f>IF($A37="","",Beete!$E37)</f>
        <v/>
      </c>
      <c r="C37" s="10">
        <f>IF($A37="","",COUNTIFS(Sätze!$E$2:$E$251,$A37))</f>
        <v/>
      </c>
      <c r="D37" s="26">
        <f>IF($A37="","",IFERROR(IF(_xlfn.MINIFS(Sätze!$F$2:$F$251,Sätze!$E$2:$E$251,$A37)=0,"",_xlfn.MINIFS(Sätze!$F$2:$F$251,Sätze!$E$2:$E$251,$A37)),""))</f>
        <v/>
      </c>
      <c r="E37" s="26">
        <f>IF($A37="","",IFERROR(IF(_xlfn.MAXIFS(Sätze!$I$2:$I$251,Sätze!$E$2:$E$251,$A37)=0,"",_xlfn.MAXIFS(Sätze!$I$2:$I$251,Sätze!$E$2:$E$251,$A37)),""))</f>
        <v/>
      </c>
      <c r="F37" s="26">
        <f>IF($A37="","",SUMIFS(Sätze!$N$2:$N$251,Sätze!$E$2:$E$251,$A37))</f>
        <v/>
      </c>
      <c r="G37" s="28">
        <f>IF($A37="","",SUMIFS(Sätze!$Q$2:$Q$251,Sätze!$E$2:$E$251,$A37))</f>
        <v/>
      </c>
      <c r="H37" s="28">
        <f>IF($A37="","",SUMIFS(Sätze!$S$2:$S$251,Sätze!$E$2:$E$251,$A37))</f>
        <v/>
      </c>
      <c r="I37" s="15">
        <f>IF($A37="","",SUMIFS(Sätze!$T$2:$T$251,Sätze!$E$2:$E$251,$A37))</f>
        <v/>
      </c>
    </row>
    <row r="38">
      <c r="A38" s="10">
        <f>IF(Beete!$B38="","",Beete!$B38)</f>
        <v/>
      </c>
      <c r="B38" s="15">
        <f>IF($A38="","",Beete!$E38)</f>
        <v/>
      </c>
      <c r="C38" s="10">
        <f>IF($A38="","",COUNTIFS(Sätze!$E$2:$E$251,$A38))</f>
        <v/>
      </c>
      <c r="D38" s="26">
        <f>IF($A38="","",IFERROR(IF(_xlfn.MINIFS(Sätze!$F$2:$F$251,Sätze!$E$2:$E$251,$A38)=0,"",_xlfn.MINIFS(Sätze!$F$2:$F$251,Sätze!$E$2:$E$251,$A38)),""))</f>
        <v/>
      </c>
      <c r="E38" s="26">
        <f>IF($A38="","",IFERROR(IF(_xlfn.MAXIFS(Sätze!$I$2:$I$251,Sätze!$E$2:$E$251,$A38)=0,"",_xlfn.MAXIFS(Sätze!$I$2:$I$251,Sätze!$E$2:$E$251,$A38)),""))</f>
        <v/>
      </c>
      <c r="F38" s="26">
        <f>IF($A38="","",SUMIFS(Sätze!$N$2:$N$251,Sätze!$E$2:$E$251,$A38))</f>
        <v/>
      </c>
      <c r="G38" s="28">
        <f>IF($A38="","",SUMIFS(Sätze!$Q$2:$Q$251,Sätze!$E$2:$E$251,$A38))</f>
        <v/>
      </c>
      <c r="H38" s="28">
        <f>IF($A38="","",SUMIFS(Sätze!$S$2:$S$251,Sätze!$E$2:$E$251,$A38))</f>
        <v/>
      </c>
      <c r="I38" s="15">
        <f>IF($A38="","",SUMIFS(Sätze!$T$2:$T$251,Sätze!$E$2:$E$251,$A38))</f>
        <v/>
      </c>
    </row>
    <row r="39">
      <c r="A39" s="10">
        <f>IF(Beete!$B39="","",Beete!$B39)</f>
        <v/>
      </c>
      <c r="B39" s="15">
        <f>IF($A39="","",Beete!$E39)</f>
        <v/>
      </c>
      <c r="C39" s="10">
        <f>IF($A39="","",COUNTIFS(Sätze!$E$2:$E$251,$A39))</f>
        <v/>
      </c>
      <c r="D39" s="26">
        <f>IF($A39="","",IFERROR(IF(_xlfn.MINIFS(Sätze!$F$2:$F$251,Sätze!$E$2:$E$251,$A39)=0,"",_xlfn.MINIFS(Sätze!$F$2:$F$251,Sätze!$E$2:$E$251,$A39)),""))</f>
        <v/>
      </c>
      <c r="E39" s="26">
        <f>IF($A39="","",IFERROR(IF(_xlfn.MAXIFS(Sätze!$I$2:$I$251,Sätze!$E$2:$E$251,$A39)=0,"",_xlfn.MAXIFS(Sätze!$I$2:$I$251,Sätze!$E$2:$E$251,$A39)),""))</f>
        <v/>
      </c>
      <c r="F39" s="26">
        <f>IF($A39="","",SUMIFS(Sätze!$N$2:$N$251,Sätze!$E$2:$E$251,$A39))</f>
        <v/>
      </c>
      <c r="G39" s="28">
        <f>IF($A39="","",SUMIFS(Sätze!$Q$2:$Q$251,Sätze!$E$2:$E$251,$A39))</f>
        <v/>
      </c>
      <c r="H39" s="28">
        <f>IF($A39="","",SUMIFS(Sätze!$S$2:$S$251,Sätze!$E$2:$E$251,$A39))</f>
        <v/>
      </c>
      <c r="I39" s="15">
        <f>IF($A39="","",SUMIFS(Sätze!$T$2:$T$251,Sätze!$E$2:$E$251,$A39))</f>
        <v/>
      </c>
    </row>
    <row r="40">
      <c r="A40" s="10">
        <f>IF(Beete!$B40="","",Beete!$B40)</f>
        <v/>
      </c>
      <c r="B40" s="15">
        <f>IF($A40="","",Beete!$E40)</f>
        <v/>
      </c>
      <c r="C40" s="10">
        <f>IF($A40="","",COUNTIFS(Sätze!$E$2:$E$251,$A40))</f>
        <v/>
      </c>
      <c r="D40" s="26">
        <f>IF($A40="","",IFERROR(IF(_xlfn.MINIFS(Sätze!$F$2:$F$251,Sätze!$E$2:$E$251,$A40)=0,"",_xlfn.MINIFS(Sätze!$F$2:$F$251,Sätze!$E$2:$E$251,$A40)),""))</f>
        <v/>
      </c>
      <c r="E40" s="26">
        <f>IF($A40="","",IFERROR(IF(_xlfn.MAXIFS(Sätze!$I$2:$I$251,Sätze!$E$2:$E$251,$A40)=0,"",_xlfn.MAXIFS(Sätze!$I$2:$I$251,Sätze!$E$2:$E$251,$A40)),""))</f>
        <v/>
      </c>
      <c r="F40" s="26">
        <f>IF($A40="","",SUMIFS(Sätze!$N$2:$N$251,Sätze!$E$2:$E$251,$A40))</f>
        <v/>
      </c>
      <c r="G40" s="28">
        <f>IF($A40="","",SUMIFS(Sätze!$Q$2:$Q$251,Sätze!$E$2:$E$251,$A40))</f>
        <v/>
      </c>
      <c r="H40" s="28">
        <f>IF($A40="","",SUMIFS(Sätze!$S$2:$S$251,Sätze!$E$2:$E$251,$A40))</f>
        <v/>
      </c>
      <c r="I40" s="15">
        <f>IF($A40="","",SUMIFS(Sätze!$T$2:$T$251,Sätze!$E$2:$E$251,$A40))</f>
        <v/>
      </c>
    </row>
    <row r="41">
      <c r="A41" s="10">
        <f>IF(Beete!$B41="","",Beete!$B41)</f>
        <v/>
      </c>
      <c r="B41" s="15">
        <f>IF($A41="","",Beete!$E41)</f>
        <v/>
      </c>
      <c r="C41" s="10">
        <f>IF($A41="","",COUNTIFS(Sätze!$E$2:$E$251,$A41))</f>
        <v/>
      </c>
      <c r="D41" s="26">
        <f>IF($A41="","",IFERROR(IF(_xlfn.MINIFS(Sätze!$F$2:$F$251,Sätze!$E$2:$E$251,$A41)=0,"",_xlfn.MINIFS(Sätze!$F$2:$F$251,Sätze!$E$2:$E$251,$A41)),""))</f>
        <v/>
      </c>
      <c r="E41" s="26">
        <f>IF($A41="","",IFERROR(IF(_xlfn.MAXIFS(Sätze!$I$2:$I$251,Sätze!$E$2:$E$251,$A41)=0,"",_xlfn.MAXIFS(Sätze!$I$2:$I$251,Sätze!$E$2:$E$251,$A41)),""))</f>
        <v/>
      </c>
      <c r="F41" s="26">
        <f>IF($A41="","",SUMIFS(Sätze!$N$2:$N$251,Sätze!$E$2:$E$251,$A41))</f>
        <v/>
      </c>
      <c r="G41" s="28">
        <f>IF($A41="","",SUMIFS(Sätze!$Q$2:$Q$251,Sätze!$E$2:$E$251,$A41))</f>
        <v/>
      </c>
      <c r="H41" s="28">
        <f>IF($A41="","",SUMIFS(Sätze!$S$2:$S$251,Sätze!$E$2:$E$251,$A41))</f>
        <v/>
      </c>
      <c r="I41" s="15">
        <f>IF($A41="","",SUMIFS(Sätze!$T$2:$T$251,Sätze!$E$2:$E$251,$A41))</f>
        <v/>
      </c>
    </row>
    <row r="42">
      <c r="A42" s="10">
        <f>IF(Beete!$B42="","",Beete!$B42)</f>
        <v/>
      </c>
      <c r="B42" s="15">
        <f>IF($A42="","",Beete!$E42)</f>
        <v/>
      </c>
      <c r="C42" s="10">
        <f>IF($A42="","",COUNTIFS(Sätze!$E$2:$E$251,$A42))</f>
        <v/>
      </c>
      <c r="D42" s="26">
        <f>IF($A42="","",IFERROR(IF(_xlfn.MINIFS(Sätze!$F$2:$F$251,Sätze!$E$2:$E$251,$A42)=0,"",_xlfn.MINIFS(Sätze!$F$2:$F$251,Sätze!$E$2:$E$251,$A42)),""))</f>
        <v/>
      </c>
      <c r="E42" s="26">
        <f>IF($A42="","",IFERROR(IF(_xlfn.MAXIFS(Sätze!$I$2:$I$251,Sätze!$E$2:$E$251,$A42)=0,"",_xlfn.MAXIFS(Sätze!$I$2:$I$251,Sätze!$E$2:$E$251,$A42)),""))</f>
        <v/>
      </c>
      <c r="F42" s="26">
        <f>IF($A42="","",SUMIFS(Sätze!$N$2:$N$251,Sätze!$E$2:$E$251,$A42))</f>
        <v/>
      </c>
      <c r="G42" s="28">
        <f>IF($A42="","",SUMIFS(Sätze!$Q$2:$Q$251,Sätze!$E$2:$E$251,$A42))</f>
        <v/>
      </c>
      <c r="H42" s="28">
        <f>IF($A42="","",SUMIFS(Sätze!$S$2:$S$251,Sätze!$E$2:$E$251,$A42))</f>
        <v/>
      </c>
      <c r="I42" s="15">
        <f>IF($A42="","",SUMIFS(Sätze!$T$2:$T$251,Sätze!$E$2:$E$251,$A42))</f>
        <v/>
      </c>
    </row>
    <row r="43">
      <c r="A43" s="10">
        <f>IF(Beete!$B43="","",Beete!$B43)</f>
        <v/>
      </c>
      <c r="B43" s="15">
        <f>IF($A43="","",Beete!$E43)</f>
        <v/>
      </c>
      <c r="C43" s="10">
        <f>IF($A43="","",COUNTIFS(Sätze!$E$2:$E$251,$A43))</f>
        <v/>
      </c>
      <c r="D43" s="26">
        <f>IF($A43="","",IFERROR(IF(_xlfn.MINIFS(Sätze!$F$2:$F$251,Sätze!$E$2:$E$251,$A43)=0,"",_xlfn.MINIFS(Sätze!$F$2:$F$251,Sätze!$E$2:$E$251,$A43)),""))</f>
        <v/>
      </c>
      <c r="E43" s="26">
        <f>IF($A43="","",IFERROR(IF(_xlfn.MAXIFS(Sätze!$I$2:$I$251,Sätze!$E$2:$E$251,$A43)=0,"",_xlfn.MAXIFS(Sätze!$I$2:$I$251,Sätze!$E$2:$E$251,$A43)),""))</f>
        <v/>
      </c>
      <c r="F43" s="26">
        <f>IF($A43="","",SUMIFS(Sätze!$N$2:$N$251,Sätze!$E$2:$E$251,$A43))</f>
        <v/>
      </c>
      <c r="G43" s="28">
        <f>IF($A43="","",SUMIFS(Sätze!$Q$2:$Q$251,Sätze!$E$2:$E$251,$A43))</f>
        <v/>
      </c>
      <c r="H43" s="28">
        <f>IF($A43="","",SUMIFS(Sätze!$S$2:$S$251,Sätze!$E$2:$E$251,$A43))</f>
        <v/>
      </c>
      <c r="I43" s="15">
        <f>IF($A43="","",SUMIFS(Sätze!$T$2:$T$251,Sätze!$E$2:$E$251,$A43))</f>
        <v/>
      </c>
    </row>
    <row r="44">
      <c r="A44" s="10">
        <f>IF(Beete!$B44="","",Beete!$B44)</f>
        <v/>
      </c>
      <c r="B44" s="15">
        <f>IF($A44="","",Beete!$E44)</f>
        <v/>
      </c>
      <c r="C44" s="10">
        <f>IF($A44="","",COUNTIFS(Sätze!$E$2:$E$251,$A44))</f>
        <v/>
      </c>
      <c r="D44" s="26">
        <f>IF($A44="","",IFERROR(IF(_xlfn.MINIFS(Sätze!$F$2:$F$251,Sätze!$E$2:$E$251,$A44)=0,"",_xlfn.MINIFS(Sätze!$F$2:$F$251,Sätze!$E$2:$E$251,$A44)),""))</f>
        <v/>
      </c>
      <c r="E44" s="26">
        <f>IF($A44="","",IFERROR(IF(_xlfn.MAXIFS(Sätze!$I$2:$I$251,Sätze!$E$2:$E$251,$A44)=0,"",_xlfn.MAXIFS(Sätze!$I$2:$I$251,Sätze!$E$2:$E$251,$A44)),""))</f>
        <v/>
      </c>
      <c r="F44" s="26">
        <f>IF($A44="","",SUMIFS(Sätze!$N$2:$N$251,Sätze!$E$2:$E$251,$A44))</f>
        <v/>
      </c>
      <c r="G44" s="28">
        <f>IF($A44="","",SUMIFS(Sätze!$Q$2:$Q$251,Sätze!$E$2:$E$251,$A44))</f>
        <v/>
      </c>
      <c r="H44" s="28">
        <f>IF($A44="","",SUMIFS(Sätze!$S$2:$S$251,Sätze!$E$2:$E$251,$A44))</f>
        <v/>
      </c>
      <c r="I44" s="15">
        <f>IF($A44="","",SUMIFS(Sätze!$T$2:$T$251,Sätze!$E$2:$E$251,$A44))</f>
        <v/>
      </c>
    </row>
    <row r="45">
      <c r="A45" s="10">
        <f>IF(Beete!$B45="","",Beete!$B45)</f>
        <v/>
      </c>
      <c r="B45" s="15">
        <f>IF($A45="","",Beete!$E45)</f>
        <v/>
      </c>
      <c r="C45" s="10">
        <f>IF($A45="","",COUNTIFS(Sätze!$E$2:$E$251,$A45))</f>
        <v/>
      </c>
      <c r="D45" s="26">
        <f>IF($A45="","",IFERROR(IF(_xlfn.MINIFS(Sätze!$F$2:$F$251,Sätze!$E$2:$E$251,$A45)=0,"",_xlfn.MINIFS(Sätze!$F$2:$F$251,Sätze!$E$2:$E$251,$A45)),""))</f>
        <v/>
      </c>
      <c r="E45" s="26">
        <f>IF($A45="","",IFERROR(IF(_xlfn.MAXIFS(Sätze!$I$2:$I$251,Sätze!$E$2:$E$251,$A45)=0,"",_xlfn.MAXIFS(Sätze!$I$2:$I$251,Sätze!$E$2:$E$251,$A45)),""))</f>
        <v/>
      </c>
      <c r="F45" s="26">
        <f>IF($A45="","",SUMIFS(Sätze!$N$2:$N$251,Sätze!$E$2:$E$251,$A45))</f>
        <v/>
      </c>
      <c r="G45" s="28">
        <f>IF($A45="","",SUMIFS(Sätze!$Q$2:$Q$251,Sätze!$E$2:$E$251,$A45))</f>
        <v/>
      </c>
      <c r="H45" s="28">
        <f>IF($A45="","",SUMIFS(Sätze!$S$2:$S$251,Sätze!$E$2:$E$251,$A45))</f>
        <v/>
      </c>
      <c r="I45" s="15">
        <f>IF($A45="","",SUMIFS(Sätze!$T$2:$T$251,Sätze!$E$2:$E$251,$A45))</f>
        <v/>
      </c>
    </row>
    <row r="46">
      <c r="A46" s="10">
        <f>IF(Beete!$B46="","",Beete!$B46)</f>
        <v/>
      </c>
      <c r="B46" s="15">
        <f>IF($A46="","",Beete!$E46)</f>
        <v/>
      </c>
      <c r="C46" s="10">
        <f>IF($A46="","",COUNTIFS(Sätze!$E$2:$E$251,$A46))</f>
        <v/>
      </c>
      <c r="D46" s="26">
        <f>IF($A46="","",IFERROR(IF(_xlfn.MINIFS(Sätze!$F$2:$F$251,Sätze!$E$2:$E$251,$A46)=0,"",_xlfn.MINIFS(Sätze!$F$2:$F$251,Sätze!$E$2:$E$251,$A46)),""))</f>
        <v/>
      </c>
      <c r="E46" s="26">
        <f>IF($A46="","",IFERROR(IF(_xlfn.MAXIFS(Sätze!$I$2:$I$251,Sätze!$E$2:$E$251,$A46)=0,"",_xlfn.MAXIFS(Sätze!$I$2:$I$251,Sätze!$E$2:$E$251,$A46)),""))</f>
        <v/>
      </c>
      <c r="F46" s="26">
        <f>IF($A46="","",SUMIFS(Sätze!$N$2:$N$251,Sätze!$E$2:$E$251,$A46))</f>
        <v/>
      </c>
      <c r="G46" s="28">
        <f>IF($A46="","",SUMIFS(Sätze!$Q$2:$Q$251,Sätze!$E$2:$E$251,$A46))</f>
        <v/>
      </c>
      <c r="H46" s="28">
        <f>IF($A46="","",SUMIFS(Sätze!$S$2:$S$251,Sätze!$E$2:$E$251,$A46))</f>
        <v/>
      </c>
      <c r="I46" s="15">
        <f>IF($A46="","",SUMIFS(Sätze!$T$2:$T$251,Sätze!$E$2:$E$251,$A46))</f>
        <v/>
      </c>
    </row>
    <row r="47">
      <c r="A47" s="10">
        <f>IF(Beete!$B47="","",Beete!$B47)</f>
        <v/>
      </c>
      <c r="B47" s="15">
        <f>IF($A47="","",Beete!$E47)</f>
        <v/>
      </c>
      <c r="C47" s="10">
        <f>IF($A47="","",COUNTIFS(Sätze!$E$2:$E$251,$A47))</f>
        <v/>
      </c>
      <c r="D47" s="26">
        <f>IF($A47="","",IFERROR(IF(_xlfn.MINIFS(Sätze!$F$2:$F$251,Sätze!$E$2:$E$251,$A47)=0,"",_xlfn.MINIFS(Sätze!$F$2:$F$251,Sätze!$E$2:$E$251,$A47)),""))</f>
        <v/>
      </c>
      <c r="E47" s="26">
        <f>IF($A47="","",IFERROR(IF(_xlfn.MAXIFS(Sätze!$I$2:$I$251,Sätze!$E$2:$E$251,$A47)=0,"",_xlfn.MAXIFS(Sätze!$I$2:$I$251,Sätze!$E$2:$E$251,$A47)),""))</f>
        <v/>
      </c>
      <c r="F47" s="26">
        <f>IF($A47="","",SUMIFS(Sätze!$N$2:$N$251,Sätze!$E$2:$E$251,$A47))</f>
        <v/>
      </c>
      <c r="G47" s="28">
        <f>IF($A47="","",SUMIFS(Sätze!$Q$2:$Q$251,Sätze!$E$2:$E$251,$A47))</f>
        <v/>
      </c>
      <c r="H47" s="28">
        <f>IF($A47="","",SUMIFS(Sätze!$S$2:$S$251,Sätze!$E$2:$E$251,$A47))</f>
        <v/>
      </c>
      <c r="I47" s="15">
        <f>IF($A47="","",SUMIFS(Sätze!$T$2:$T$251,Sätze!$E$2:$E$251,$A47))</f>
        <v/>
      </c>
    </row>
    <row r="48">
      <c r="A48" s="10">
        <f>IF(Beete!$B48="","",Beete!$B48)</f>
        <v/>
      </c>
      <c r="B48" s="15">
        <f>IF($A48="","",Beete!$E48)</f>
        <v/>
      </c>
      <c r="C48" s="10">
        <f>IF($A48="","",COUNTIFS(Sätze!$E$2:$E$251,$A48))</f>
        <v/>
      </c>
      <c r="D48" s="26">
        <f>IF($A48="","",IFERROR(IF(_xlfn.MINIFS(Sätze!$F$2:$F$251,Sätze!$E$2:$E$251,$A48)=0,"",_xlfn.MINIFS(Sätze!$F$2:$F$251,Sätze!$E$2:$E$251,$A48)),""))</f>
        <v/>
      </c>
      <c r="E48" s="26">
        <f>IF($A48="","",IFERROR(IF(_xlfn.MAXIFS(Sätze!$I$2:$I$251,Sätze!$E$2:$E$251,$A48)=0,"",_xlfn.MAXIFS(Sätze!$I$2:$I$251,Sätze!$E$2:$E$251,$A48)),""))</f>
        <v/>
      </c>
      <c r="F48" s="26">
        <f>IF($A48="","",SUMIFS(Sätze!$N$2:$N$251,Sätze!$E$2:$E$251,$A48))</f>
        <v/>
      </c>
      <c r="G48" s="28">
        <f>IF($A48="","",SUMIFS(Sätze!$Q$2:$Q$251,Sätze!$E$2:$E$251,$A48))</f>
        <v/>
      </c>
      <c r="H48" s="28">
        <f>IF($A48="","",SUMIFS(Sätze!$S$2:$S$251,Sätze!$E$2:$E$251,$A48))</f>
        <v/>
      </c>
      <c r="I48" s="15">
        <f>IF($A48="","",SUMIFS(Sätze!$T$2:$T$251,Sätze!$E$2:$E$251,$A48))</f>
        <v/>
      </c>
    </row>
    <row r="49">
      <c r="A49" s="10">
        <f>IF(Beete!$B49="","",Beete!$B49)</f>
        <v/>
      </c>
      <c r="B49" s="15">
        <f>IF($A49="","",Beete!$E49)</f>
        <v/>
      </c>
      <c r="C49" s="10">
        <f>IF($A49="","",COUNTIFS(Sätze!$E$2:$E$251,$A49))</f>
        <v/>
      </c>
      <c r="D49" s="26">
        <f>IF($A49="","",IFERROR(IF(_xlfn.MINIFS(Sätze!$F$2:$F$251,Sätze!$E$2:$E$251,$A49)=0,"",_xlfn.MINIFS(Sätze!$F$2:$F$251,Sätze!$E$2:$E$251,$A49)),""))</f>
        <v/>
      </c>
      <c r="E49" s="26">
        <f>IF($A49="","",IFERROR(IF(_xlfn.MAXIFS(Sätze!$I$2:$I$251,Sätze!$E$2:$E$251,$A49)=0,"",_xlfn.MAXIFS(Sätze!$I$2:$I$251,Sätze!$E$2:$E$251,$A49)),""))</f>
        <v/>
      </c>
      <c r="F49" s="26">
        <f>IF($A49="","",SUMIFS(Sätze!$N$2:$N$251,Sätze!$E$2:$E$251,$A49))</f>
        <v/>
      </c>
      <c r="G49" s="28">
        <f>IF($A49="","",SUMIFS(Sätze!$Q$2:$Q$251,Sätze!$E$2:$E$251,$A49))</f>
        <v/>
      </c>
      <c r="H49" s="28">
        <f>IF($A49="","",SUMIFS(Sätze!$S$2:$S$251,Sätze!$E$2:$E$251,$A49))</f>
        <v/>
      </c>
      <c r="I49" s="15">
        <f>IF($A49="","",SUMIFS(Sätze!$T$2:$T$251,Sätze!$E$2:$E$251,$A49))</f>
        <v/>
      </c>
    </row>
    <row r="50">
      <c r="A50" s="10">
        <f>IF(Beete!$B50="","",Beete!$B50)</f>
        <v/>
      </c>
      <c r="B50" s="15">
        <f>IF($A50="","",Beete!$E50)</f>
        <v/>
      </c>
      <c r="C50" s="10">
        <f>IF($A50="","",COUNTIFS(Sätze!$E$2:$E$251,$A50))</f>
        <v/>
      </c>
      <c r="D50" s="26">
        <f>IF($A50="","",IFERROR(IF(_xlfn.MINIFS(Sätze!$F$2:$F$251,Sätze!$E$2:$E$251,$A50)=0,"",_xlfn.MINIFS(Sätze!$F$2:$F$251,Sätze!$E$2:$E$251,$A50)),""))</f>
        <v/>
      </c>
      <c r="E50" s="26">
        <f>IF($A50="","",IFERROR(IF(_xlfn.MAXIFS(Sätze!$I$2:$I$251,Sätze!$E$2:$E$251,$A50)=0,"",_xlfn.MAXIFS(Sätze!$I$2:$I$251,Sätze!$E$2:$E$251,$A50)),""))</f>
        <v/>
      </c>
      <c r="F50" s="26">
        <f>IF($A50="","",SUMIFS(Sätze!$N$2:$N$251,Sätze!$E$2:$E$251,$A50))</f>
        <v/>
      </c>
      <c r="G50" s="28">
        <f>IF($A50="","",SUMIFS(Sätze!$Q$2:$Q$251,Sätze!$E$2:$E$251,$A50))</f>
        <v/>
      </c>
      <c r="H50" s="28">
        <f>IF($A50="","",SUMIFS(Sätze!$S$2:$S$251,Sätze!$E$2:$E$251,$A50))</f>
        <v/>
      </c>
      <c r="I50" s="15">
        <f>IF($A50="","",SUMIFS(Sätze!$T$2:$T$251,Sätze!$E$2:$E$251,$A50))</f>
        <v/>
      </c>
    </row>
    <row r="51">
      <c r="A51" s="10">
        <f>IF(Beete!$B51="","",Beete!$B51)</f>
        <v/>
      </c>
      <c r="B51" s="15">
        <f>IF($A51="","",Beete!$E51)</f>
        <v/>
      </c>
      <c r="C51" s="10">
        <f>IF($A51="","",COUNTIFS(Sätze!$E$2:$E$251,$A51))</f>
        <v/>
      </c>
      <c r="D51" s="26">
        <f>IF($A51="","",IFERROR(IF(_xlfn.MINIFS(Sätze!$F$2:$F$251,Sätze!$E$2:$E$251,$A51)=0,"",_xlfn.MINIFS(Sätze!$F$2:$F$251,Sätze!$E$2:$E$251,$A51)),""))</f>
        <v/>
      </c>
      <c r="E51" s="26">
        <f>IF($A51="","",IFERROR(IF(_xlfn.MAXIFS(Sätze!$I$2:$I$251,Sätze!$E$2:$E$251,$A51)=0,"",_xlfn.MAXIFS(Sätze!$I$2:$I$251,Sätze!$E$2:$E$251,$A51)),""))</f>
        <v/>
      </c>
      <c r="F51" s="26">
        <f>IF($A51="","",SUMIFS(Sätze!$N$2:$N$251,Sätze!$E$2:$E$251,$A51))</f>
        <v/>
      </c>
      <c r="G51" s="28">
        <f>IF($A51="","",SUMIFS(Sätze!$Q$2:$Q$251,Sätze!$E$2:$E$251,$A51))</f>
        <v/>
      </c>
      <c r="H51" s="28">
        <f>IF($A51="","",SUMIFS(Sätze!$S$2:$S$251,Sätze!$E$2:$E$251,$A51))</f>
        <v/>
      </c>
      <c r="I51" s="15">
        <f>IF($A51="","",SUMIFS(Sätze!$T$2:$T$251,Sätze!$E$2:$E$251,$A51))</f>
        <v/>
      </c>
    </row>
    <row r="52">
      <c r="A52" s="10">
        <f>IF(Beete!$B52="","",Beete!$B52)</f>
        <v/>
      </c>
      <c r="B52" s="15">
        <f>IF($A52="","",Beete!$E52)</f>
        <v/>
      </c>
      <c r="C52" s="10">
        <f>IF($A52="","",COUNTIFS(Sätze!$E$2:$E$251,$A52))</f>
        <v/>
      </c>
      <c r="D52" s="26">
        <f>IF($A52="","",IFERROR(IF(_xlfn.MINIFS(Sätze!$F$2:$F$251,Sätze!$E$2:$E$251,$A52)=0,"",_xlfn.MINIFS(Sätze!$F$2:$F$251,Sätze!$E$2:$E$251,$A52)),""))</f>
        <v/>
      </c>
      <c r="E52" s="26">
        <f>IF($A52="","",IFERROR(IF(_xlfn.MAXIFS(Sätze!$I$2:$I$251,Sätze!$E$2:$E$251,$A52)=0,"",_xlfn.MAXIFS(Sätze!$I$2:$I$251,Sätze!$E$2:$E$251,$A52)),""))</f>
        <v/>
      </c>
      <c r="F52" s="26">
        <f>IF($A52="","",SUMIFS(Sätze!$N$2:$N$251,Sätze!$E$2:$E$251,$A52))</f>
        <v/>
      </c>
      <c r="G52" s="28">
        <f>IF($A52="","",SUMIFS(Sätze!$Q$2:$Q$251,Sätze!$E$2:$E$251,$A52))</f>
        <v/>
      </c>
      <c r="H52" s="28">
        <f>IF($A52="","",SUMIFS(Sätze!$S$2:$S$251,Sätze!$E$2:$E$251,$A52))</f>
        <v/>
      </c>
      <c r="I52" s="15">
        <f>IF($A52="","",SUMIFS(Sätze!$T$2:$T$251,Sätze!$E$2:$E$251,$A52))</f>
        <v/>
      </c>
    </row>
    <row r="53">
      <c r="A53" s="10">
        <f>IF(Beete!$B53="","",Beete!$B53)</f>
        <v/>
      </c>
      <c r="B53" s="15">
        <f>IF($A53="","",Beete!$E53)</f>
        <v/>
      </c>
      <c r="C53" s="10">
        <f>IF($A53="","",COUNTIFS(Sätze!$E$2:$E$251,$A53))</f>
        <v/>
      </c>
      <c r="D53" s="26">
        <f>IF($A53="","",IFERROR(IF(_xlfn.MINIFS(Sätze!$F$2:$F$251,Sätze!$E$2:$E$251,$A53)=0,"",_xlfn.MINIFS(Sätze!$F$2:$F$251,Sätze!$E$2:$E$251,$A53)),""))</f>
        <v/>
      </c>
      <c r="E53" s="26">
        <f>IF($A53="","",IFERROR(IF(_xlfn.MAXIFS(Sätze!$I$2:$I$251,Sätze!$E$2:$E$251,$A53)=0,"",_xlfn.MAXIFS(Sätze!$I$2:$I$251,Sätze!$E$2:$E$251,$A53)),""))</f>
        <v/>
      </c>
      <c r="F53" s="26">
        <f>IF($A53="","",SUMIFS(Sätze!$N$2:$N$251,Sätze!$E$2:$E$251,$A53))</f>
        <v/>
      </c>
      <c r="G53" s="28">
        <f>IF($A53="","",SUMIFS(Sätze!$Q$2:$Q$251,Sätze!$E$2:$E$251,$A53))</f>
        <v/>
      </c>
      <c r="H53" s="28">
        <f>IF($A53="","",SUMIFS(Sätze!$S$2:$S$251,Sätze!$E$2:$E$251,$A53))</f>
        <v/>
      </c>
      <c r="I53" s="15">
        <f>IF($A53="","",SUMIFS(Sätze!$T$2:$T$251,Sätze!$E$2:$E$251,$A53))</f>
        <v/>
      </c>
    </row>
    <row r="54">
      <c r="A54" s="10">
        <f>IF(Beete!$B54="","",Beete!$B54)</f>
        <v/>
      </c>
      <c r="B54" s="15">
        <f>IF($A54="","",Beete!$E54)</f>
        <v/>
      </c>
      <c r="C54" s="10">
        <f>IF($A54="","",COUNTIFS(Sätze!$E$2:$E$251,$A54))</f>
        <v/>
      </c>
      <c r="D54" s="26">
        <f>IF($A54="","",IFERROR(IF(_xlfn.MINIFS(Sätze!$F$2:$F$251,Sätze!$E$2:$E$251,$A54)=0,"",_xlfn.MINIFS(Sätze!$F$2:$F$251,Sätze!$E$2:$E$251,$A54)),""))</f>
        <v/>
      </c>
      <c r="E54" s="26">
        <f>IF($A54="","",IFERROR(IF(_xlfn.MAXIFS(Sätze!$I$2:$I$251,Sätze!$E$2:$E$251,$A54)=0,"",_xlfn.MAXIFS(Sätze!$I$2:$I$251,Sätze!$E$2:$E$251,$A54)),""))</f>
        <v/>
      </c>
      <c r="F54" s="26">
        <f>IF($A54="","",SUMIFS(Sätze!$N$2:$N$251,Sätze!$E$2:$E$251,$A54))</f>
        <v/>
      </c>
      <c r="G54" s="28">
        <f>IF($A54="","",SUMIFS(Sätze!$Q$2:$Q$251,Sätze!$E$2:$E$251,$A54))</f>
        <v/>
      </c>
      <c r="H54" s="28">
        <f>IF($A54="","",SUMIFS(Sätze!$S$2:$S$251,Sätze!$E$2:$E$251,$A54))</f>
        <v/>
      </c>
      <c r="I54" s="15">
        <f>IF($A54="","",SUMIFS(Sätze!$T$2:$T$251,Sätze!$E$2:$E$251,$A54))</f>
        <v/>
      </c>
    </row>
    <row r="55">
      <c r="A55" s="10">
        <f>IF(Beete!$B55="","",Beete!$B55)</f>
        <v/>
      </c>
      <c r="B55" s="15">
        <f>IF($A55="","",Beete!$E55)</f>
        <v/>
      </c>
      <c r="C55" s="10">
        <f>IF($A55="","",COUNTIFS(Sätze!$E$2:$E$251,$A55))</f>
        <v/>
      </c>
      <c r="D55" s="26">
        <f>IF($A55="","",IFERROR(IF(_xlfn.MINIFS(Sätze!$F$2:$F$251,Sätze!$E$2:$E$251,$A55)=0,"",_xlfn.MINIFS(Sätze!$F$2:$F$251,Sätze!$E$2:$E$251,$A55)),""))</f>
        <v/>
      </c>
      <c r="E55" s="26">
        <f>IF($A55="","",IFERROR(IF(_xlfn.MAXIFS(Sätze!$I$2:$I$251,Sätze!$E$2:$E$251,$A55)=0,"",_xlfn.MAXIFS(Sätze!$I$2:$I$251,Sätze!$E$2:$E$251,$A55)),""))</f>
        <v/>
      </c>
      <c r="F55" s="26">
        <f>IF($A55="","",SUMIFS(Sätze!$N$2:$N$251,Sätze!$E$2:$E$251,$A55))</f>
        <v/>
      </c>
      <c r="G55" s="28">
        <f>IF($A55="","",SUMIFS(Sätze!$Q$2:$Q$251,Sätze!$E$2:$E$251,$A55))</f>
        <v/>
      </c>
      <c r="H55" s="28">
        <f>IF($A55="","",SUMIFS(Sätze!$S$2:$S$251,Sätze!$E$2:$E$251,$A55))</f>
        <v/>
      </c>
      <c r="I55" s="15">
        <f>IF($A55="","",SUMIFS(Sätze!$T$2:$T$251,Sätze!$E$2:$E$251,$A55))</f>
        <v/>
      </c>
    </row>
    <row r="56">
      <c r="A56" s="10">
        <f>IF(Beete!$B56="","",Beete!$B56)</f>
        <v/>
      </c>
      <c r="B56" s="15">
        <f>IF($A56="","",Beete!$E56)</f>
        <v/>
      </c>
      <c r="C56" s="10">
        <f>IF($A56="","",COUNTIFS(Sätze!$E$2:$E$251,$A56))</f>
        <v/>
      </c>
      <c r="D56" s="26">
        <f>IF($A56="","",IFERROR(IF(_xlfn.MINIFS(Sätze!$F$2:$F$251,Sätze!$E$2:$E$251,$A56)=0,"",_xlfn.MINIFS(Sätze!$F$2:$F$251,Sätze!$E$2:$E$251,$A56)),""))</f>
        <v/>
      </c>
      <c r="E56" s="26">
        <f>IF($A56="","",IFERROR(IF(_xlfn.MAXIFS(Sätze!$I$2:$I$251,Sätze!$E$2:$E$251,$A56)=0,"",_xlfn.MAXIFS(Sätze!$I$2:$I$251,Sätze!$E$2:$E$251,$A56)),""))</f>
        <v/>
      </c>
      <c r="F56" s="26">
        <f>IF($A56="","",SUMIFS(Sätze!$N$2:$N$251,Sätze!$E$2:$E$251,$A56))</f>
        <v/>
      </c>
      <c r="G56" s="28">
        <f>IF($A56="","",SUMIFS(Sätze!$Q$2:$Q$251,Sätze!$E$2:$E$251,$A56))</f>
        <v/>
      </c>
      <c r="H56" s="28">
        <f>IF($A56="","",SUMIFS(Sätze!$S$2:$S$251,Sätze!$E$2:$E$251,$A56))</f>
        <v/>
      </c>
      <c r="I56" s="15">
        <f>IF($A56="","",SUMIFS(Sätze!$T$2:$T$251,Sätze!$E$2:$E$251,$A56))</f>
        <v/>
      </c>
    </row>
    <row r="57">
      <c r="A57" s="10">
        <f>IF(Beete!$B57="","",Beete!$B57)</f>
        <v/>
      </c>
      <c r="B57" s="15">
        <f>IF($A57="","",Beete!$E57)</f>
        <v/>
      </c>
      <c r="C57" s="10">
        <f>IF($A57="","",COUNTIFS(Sätze!$E$2:$E$251,$A57))</f>
        <v/>
      </c>
      <c r="D57" s="26">
        <f>IF($A57="","",IFERROR(IF(_xlfn.MINIFS(Sätze!$F$2:$F$251,Sätze!$E$2:$E$251,$A57)=0,"",_xlfn.MINIFS(Sätze!$F$2:$F$251,Sätze!$E$2:$E$251,$A57)),""))</f>
        <v/>
      </c>
      <c r="E57" s="26">
        <f>IF($A57="","",IFERROR(IF(_xlfn.MAXIFS(Sätze!$I$2:$I$251,Sätze!$E$2:$E$251,$A57)=0,"",_xlfn.MAXIFS(Sätze!$I$2:$I$251,Sätze!$E$2:$E$251,$A57)),""))</f>
        <v/>
      </c>
      <c r="F57" s="26">
        <f>IF($A57="","",SUMIFS(Sätze!$N$2:$N$251,Sätze!$E$2:$E$251,$A57))</f>
        <v/>
      </c>
      <c r="G57" s="28">
        <f>IF($A57="","",SUMIFS(Sätze!$Q$2:$Q$251,Sätze!$E$2:$E$251,$A57))</f>
        <v/>
      </c>
      <c r="H57" s="28">
        <f>IF($A57="","",SUMIFS(Sätze!$S$2:$S$251,Sätze!$E$2:$E$251,$A57))</f>
        <v/>
      </c>
      <c r="I57" s="15">
        <f>IF($A57="","",SUMIFS(Sätze!$T$2:$T$251,Sätze!$E$2:$E$251,$A57))</f>
        <v/>
      </c>
    </row>
    <row r="58">
      <c r="A58" s="10">
        <f>IF(Beete!$B58="","",Beete!$B58)</f>
        <v/>
      </c>
      <c r="B58" s="15">
        <f>IF($A58="","",Beete!$E58)</f>
        <v/>
      </c>
      <c r="C58" s="10">
        <f>IF($A58="","",COUNTIFS(Sätze!$E$2:$E$251,$A58))</f>
        <v/>
      </c>
      <c r="D58" s="26">
        <f>IF($A58="","",IFERROR(IF(_xlfn.MINIFS(Sätze!$F$2:$F$251,Sätze!$E$2:$E$251,$A58)=0,"",_xlfn.MINIFS(Sätze!$F$2:$F$251,Sätze!$E$2:$E$251,$A58)),""))</f>
        <v/>
      </c>
      <c r="E58" s="26">
        <f>IF($A58="","",IFERROR(IF(_xlfn.MAXIFS(Sätze!$I$2:$I$251,Sätze!$E$2:$E$251,$A58)=0,"",_xlfn.MAXIFS(Sätze!$I$2:$I$251,Sätze!$E$2:$E$251,$A58)),""))</f>
        <v/>
      </c>
      <c r="F58" s="26">
        <f>IF($A58="","",SUMIFS(Sätze!$N$2:$N$251,Sätze!$E$2:$E$251,$A58))</f>
        <v/>
      </c>
      <c r="G58" s="28">
        <f>IF($A58="","",SUMIFS(Sätze!$Q$2:$Q$251,Sätze!$E$2:$E$251,$A58))</f>
        <v/>
      </c>
      <c r="H58" s="28">
        <f>IF($A58="","",SUMIFS(Sätze!$S$2:$S$251,Sätze!$E$2:$E$251,$A58))</f>
        <v/>
      </c>
      <c r="I58" s="15">
        <f>IF($A58="","",SUMIFS(Sätze!$T$2:$T$251,Sätze!$E$2:$E$251,$A58))</f>
        <v/>
      </c>
    </row>
    <row r="59">
      <c r="A59" s="10">
        <f>IF(Beete!$B59="","",Beete!$B59)</f>
        <v/>
      </c>
      <c r="B59" s="15">
        <f>IF($A59="","",Beete!$E59)</f>
        <v/>
      </c>
      <c r="C59" s="10">
        <f>IF($A59="","",COUNTIFS(Sätze!$E$2:$E$251,$A59))</f>
        <v/>
      </c>
      <c r="D59" s="26">
        <f>IF($A59="","",IFERROR(IF(_xlfn.MINIFS(Sätze!$F$2:$F$251,Sätze!$E$2:$E$251,$A59)=0,"",_xlfn.MINIFS(Sätze!$F$2:$F$251,Sätze!$E$2:$E$251,$A59)),""))</f>
        <v/>
      </c>
      <c r="E59" s="26">
        <f>IF($A59="","",IFERROR(IF(_xlfn.MAXIFS(Sätze!$I$2:$I$251,Sätze!$E$2:$E$251,$A59)=0,"",_xlfn.MAXIFS(Sätze!$I$2:$I$251,Sätze!$E$2:$E$251,$A59)),""))</f>
        <v/>
      </c>
      <c r="F59" s="26">
        <f>IF($A59="","",SUMIFS(Sätze!$N$2:$N$251,Sätze!$E$2:$E$251,$A59))</f>
        <v/>
      </c>
      <c r="G59" s="28">
        <f>IF($A59="","",SUMIFS(Sätze!$Q$2:$Q$251,Sätze!$E$2:$E$251,$A59))</f>
        <v/>
      </c>
      <c r="H59" s="28">
        <f>IF($A59="","",SUMIFS(Sätze!$S$2:$S$251,Sätze!$E$2:$E$251,$A59))</f>
        <v/>
      </c>
      <c r="I59" s="15">
        <f>IF($A59="","",SUMIFS(Sätze!$T$2:$T$251,Sätze!$E$2:$E$251,$A59))</f>
        <v/>
      </c>
    </row>
    <row r="60">
      <c r="A60" s="10">
        <f>IF(Beete!$B60="","",Beete!$B60)</f>
        <v/>
      </c>
      <c r="B60" s="15">
        <f>IF($A60="","",Beete!$E60)</f>
        <v/>
      </c>
      <c r="C60" s="10">
        <f>IF($A60="","",COUNTIFS(Sätze!$E$2:$E$251,$A60))</f>
        <v/>
      </c>
      <c r="D60" s="26">
        <f>IF($A60="","",IFERROR(IF(_xlfn.MINIFS(Sätze!$F$2:$F$251,Sätze!$E$2:$E$251,$A60)=0,"",_xlfn.MINIFS(Sätze!$F$2:$F$251,Sätze!$E$2:$E$251,$A60)),""))</f>
        <v/>
      </c>
      <c r="E60" s="26">
        <f>IF($A60="","",IFERROR(IF(_xlfn.MAXIFS(Sätze!$I$2:$I$251,Sätze!$E$2:$E$251,$A60)=0,"",_xlfn.MAXIFS(Sätze!$I$2:$I$251,Sätze!$E$2:$E$251,$A60)),""))</f>
        <v/>
      </c>
      <c r="F60" s="26">
        <f>IF($A60="","",SUMIFS(Sätze!$N$2:$N$251,Sätze!$E$2:$E$251,$A60))</f>
        <v/>
      </c>
      <c r="G60" s="28">
        <f>IF($A60="","",SUMIFS(Sätze!$Q$2:$Q$251,Sätze!$E$2:$E$251,$A60))</f>
        <v/>
      </c>
      <c r="H60" s="28">
        <f>IF($A60="","",SUMIFS(Sätze!$S$2:$S$251,Sätze!$E$2:$E$251,$A60))</f>
        <v/>
      </c>
      <c r="I60" s="15">
        <f>IF($A60="","",SUMIFS(Sätze!$T$2:$T$251,Sätze!$E$2:$E$251,$A60))</f>
        <v/>
      </c>
    </row>
    <row r="61">
      <c r="A61" s="10">
        <f>IF(Beete!$B61="","",Beete!$B61)</f>
        <v/>
      </c>
      <c r="B61" s="15">
        <f>IF($A61="","",Beete!$E61)</f>
        <v/>
      </c>
      <c r="C61" s="10">
        <f>IF($A61="","",COUNTIFS(Sätze!$E$2:$E$251,$A61))</f>
        <v/>
      </c>
      <c r="D61" s="26">
        <f>IF($A61="","",IFERROR(IF(_xlfn.MINIFS(Sätze!$F$2:$F$251,Sätze!$E$2:$E$251,$A61)=0,"",_xlfn.MINIFS(Sätze!$F$2:$F$251,Sätze!$E$2:$E$251,$A61)),""))</f>
        <v/>
      </c>
      <c r="E61" s="26">
        <f>IF($A61="","",IFERROR(IF(_xlfn.MAXIFS(Sätze!$I$2:$I$251,Sätze!$E$2:$E$251,$A61)=0,"",_xlfn.MAXIFS(Sätze!$I$2:$I$251,Sätze!$E$2:$E$251,$A61)),""))</f>
        <v/>
      </c>
      <c r="F61" s="26">
        <f>IF($A61="","",SUMIFS(Sätze!$N$2:$N$251,Sätze!$E$2:$E$251,$A61))</f>
        <v/>
      </c>
      <c r="G61" s="28">
        <f>IF($A61="","",SUMIFS(Sätze!$Q$2:$Q$251,Sätze!$E$2:$E$251,$A61))</f>
        <v/>
      </c>
      <c r="H61" s="28">
        <f>IF($A61="","",SUMIFS(Sätze!$S$2:$S$251,Sätze!$E$2:$E$251,$A61))</f>
        <v/>
      </c>
      <c r="I61" s="15">
        <f>IF($A61="","",SUMIFS(Sätze!$T$2:$T$251,Sätze!$E$2:$E$251,$A61))</f>
        <v/>
      </c>
    </row>
    <row r="62">
      <c r="A62" s="10">
        <f>IF(Beete!$B62="","",Beete!$B62)</f>
        <v/>
      </c>
      <c r="B62" s="15">
        <f>IF($A62="","",Beete!$E62)</f>
        <v/>
      </c>
      <c r="C62" s="10">
        <f>IF($A62="","",COUNTIFS(Sätze!$E$2:$E$251,$A62))</f>
        <v/>
      </c>
      <c r="D62" s="26">
        <f>IF($A62="","",IFERROR(IF(_xlfn.MINIFS(Sätze!$F$2:$F$251,Sätze!$E$2:$E$251,$A62)=0,"",_xlfn.MINIFS(Sätze!$F$2:$F$251,Sätze!$E$2:$E$251,$A62)),""))</f>
        <v/>
      </c>
      <c r="E62" s="26">
        <f>IF($A62="","",IFERROR(IF(_xlfn.MAXIFS(Sätze!$I$2:$I$251,Sätze!$E$2:$E$251,$A62)=0,"",_xlfn.MAXIFS(Sätze!$I$2:$I$251,Sätze!$E$2:$E$251,$A62)),""))</f>
        <v/>
      </c>
      <c r="F62" s="26">
        <f>IF($A62="","",SUMIFS(Sätze!$N$2:$N$251,Sätze!$E$2:$E$251,$A62))</f>
        <v/>
      </c>
      <c r="G62" s="28">
        <f>IF($A62="","",SUMIFS(Sätze!$Q$2:$Q$251,Sätze!$E$2:$E$251,$A62))</f>
        <v/>
      </c>
      <c r="H62" s="28">
        <f>IF($A62="","",SUMIFS(Sätze!$S$2:$S$251,Sätze!$E$2:$E$251,$A62))</f>
        <v/>
      </c>
      <c r="I62" s="15">
        <f>IF($A62="","",SUMIFS(Sätze!$T$2:$T$251,Sätze!$E$2:$E$251,$A62))</f>
        <v/>
      </c>
    </row>
    <row r="63">
      <c r="A63" s="10">
        <f>IF(Beete!$B63="","",Beete!$B63)</f>
        <v/>
      </c>
      <c r="B63" s="15">
        <f>IF($A63="","",Beete!$E63)</f>
        <v/>
      </c>
      <c r="C63" s="10">
        <f>IF($A63="","",COUNTIFS(Sätze!$E$2:$E$251,$A63))</f>
        <v/>
      </c>
      <c r="D63" s="26">
        <f>IF($A63="","",IFERROR(IF(_xlfn.MINIFS(Sätze!$F$2:$F$251,Sätze!$E$2:$E$251,$A63)=0,"",_xlfn.MINIFS(Sätze!$F$2:$F$251,Sätze!$E$2:$E$251,$A63)),""))</f>
        <v/>
      </c>
      <c r="E63" s="26">
        <f>IF($A63="","",IFERROR(IF(_xlfn.MAXIFS(Sätze!$I$2:$I$251,Sätze!$E$2:$E$251,$A63)=0,"",_xlfn.MAXIFS(Sätze!$I$2:$I$251,Sätze!$E$2:$E$251,$A63)),""))</f>
        <v/>
      </c>
      <c r="F63" s="26">
        <f>IF($A63="","",SUMIFS(Sätze!$N$2:$N$251,Sätze!$E$2:$E$251,$A63))</f>
        <v/>
      </c>
      <c r="G63" s="28">
        <f>IF($A63="","",SUMIFS(Sätze!$Q$2:$Q$251,Sätze!$E$2:$E$251,$A63))</f>
        <v/>
      </c>
      <c r="H63" s="28">
        <f>IF($A63="","",SUMIFS(Sätze!$S$2:$S$251,Sätze!$E$2:$E$251,$A63))</f>
        <v/>
      </c>
      <c r="I63" s="15">
        <f>IF($A63="","",SUMIFS(Sätze!$T$2:$T$251,Sätze!$E$2:$E$251,$A63))</f>
        <v/>
      </c>
    </row>
    <row r="64">
      <c r="A64" s="10">
        <f>IF(Beete!$B64="","",Beete!$B64)</f>
        <v/>
      </c>
      <c r="B64" s="15">
        <f>IF($A64="","",Beete!$E64)</f>
        <v/>
      </c>
      <c r="C64" s="10">
        <f>IF($A64="","",COUNTIFS(Sätze!$E$2:$E$251,$A64))</f>
        <v/>
      </c>
      <c r="D64" s="26">
        <f>IF($A64="","",IFERROR(IF(_xlfn.MINIFS(Sätze!$F$2:$F$251,Sätze!$E$2:$E$251,$A64)=0,"",_xlfn.MINIFS(Sätze!$F$2:$F$251,Sätze!$E$2:$E$251,$A64)),""))</f>
        <v/>
      </c>
      <c r="E64" s="26">
        <f>IF($A64="","",IFERROR(IF(_xlfn.MAXIFS(Sätze!$I$2:$I$251,Sätze!$E$2:$E$251,$A64)=0,"",_xlfn.MAXIFS(Sätze!$I$2:$I$251,Sätze!$E$2:$E$251,$A64)),""))</f>
        <v/>
      </c>
      <c r="F64" s="26">
        <f>IF($A64="","",SUMIFS(Sätze!$N$2:$N$251,Sätze!$E$2:$E$251,$A64))</f>
        <v/>
      </c>
      <c r="G64" s="28">
        <f>IF($A64="","",SUMIFS(Sätze!$Q$2:$Q$251,Sätze!$E$2:$E$251,$A64))</f>
        <v/>
      </c>
      <c r="H64" s="28">
        <f>IF($A64="","",SUMIFS(Sätze!$S$2:$S$251,Sätze!$E$2:$E$251,$A64))</f>
        <v/>
      </c>
      <c r="I64" s="15">
        <f>IF($A64="","",SUMIFS(Sätze!$T$2:$T$251,Sätze!$E$2:$E$251,$A64))</f>
        <v/>
      </c>
    </row>
    <row r="65">
      <c r="A65" s="10">
        <f>IF(Beete!$B65="","",Beete!$B65)</f>
        <v/>
      </c>
      <c r="B65" s="15">
        <f>IF($A65="","",Beete!$E65)</f>
        <v/>
      </c>
      <c r="C65" s="10">
        <f>IF($A65="","",COUNTIFS(Sätze!$E$2:$E$251,$A65))</f>
        <v/>
      </c>
      <c r="D65" s="26">
        <f>IF($A65="","",IFERROR(IF(_xlfn.MINIFS(Sätze!$F$2:$F$251,Sätze!$E$2:$E$251,$A65)=0,"",_xlfn.MINIFS(Sätze!$F$2:$F$251,Sätze!$E$2:$E$251,$A65)),""))</f>
        <v/>
      </c>
      <c r="E65" s="26">
        <f>IF($A65="","",IFERROR(IF(_xlfn.MAXIFS(Sätze!$I$2:$I$251,Sätze!$E$2:$E$251,$A65)=0,"",_xlfn.MAXIFS(Sätze!$I$2:$I$251,Sätze!$E$2:$E$251,$A65)),""))</f>
        <v/>
      </c>
      <c r="F65" s="26">
        <f>IF($A65="","",SUMIFS(Sätze!$N$2:$N$251,Sätze!$E$2:$E$251,$A65))</f>
        <v/>
      </c>
      <c r="G65" s="28">
        <f>IF($A65="","",SUMIFS(Sätze!$Q$2:$Q$251,Sätze!$E$2:$E$251,$A65))</f>
        <v/>
      </c>
      <c r="H65" s="28">
        <f>IF($A65="","",SUMIFS(Sätze!$S$2:$S$251,Sätze!$E$2:$E$251,$A65))</f>
        <v/>
      </c>
      <c r="I65" s="15">
        <f>IF($A65="","",SUMIFS(Sätze!$T$2:$T$251,Sätze!$E$2:$E$251,$A65))</f>
        <v/>
      </c>
    </row>
    <row r="66">
      <c r="A66" s="10">
        <f>IF(Beete!$B66="","",Beete!$B66)</f>
        <v/>
      </c>
      <c r="B66" s="15">
        <f>IF($A66="","",Beete!$E66)</f>
        <v/>
      </c>
      <c r="C66" s="10">
        <f>IF($A66="","",COUNTIFS(Sätze!$E$2:$E$251,$A66))</f>
        <v/>
      </c>
      <c r="D66" s="26">
        <f>IF($A66="","",IFERROR(IF(_xlfn.MINIFS(Sätze!$F$2:$F$251,Sätze!$E$2:$E$251,$A66)=0,"",_xlfn.MINIFS(Sätze!$F$2:$F$251,Sätze!$E$2:$E$251,$A66)),""))</f>
        <v/>
      </c>
      <c r="E66" s="26">
        <f>IF($A66="","",IFERROR(IF(_xlfn.MAXIFS(Sätze!$I$2:$I$251,Sätze!$E$2:$E$251,$A66)=0,"",_xlfn.MAXIFS(Sätze!$I$2:$I$251,Sätze!$E$2:$E$251,$A66)),""))</f>
        <v/>
      </c>
      <c r="F66" s="26">
        <f>IF($A66="","",SUMIFS(Sätze!$N$2:$N$251,Sätze!$E$2:$E$251,$A66))</f>
        <v/>
      </c>
      <c r="G66" s="28">
        <f>IF($A66="","",SUMIFS(Sätze!$Q$2:$Q$251,Sätze!$E$2:$E$251,$A66))</f>
        <v/>
      </c>
      <c r="H66" s="28">
        <f>IF($A66="","",SUMIFS(Sätze!$S$2:$S$251,Sätze!$E$2:$E$251,$A66))</f>
        <v/>
      </c>
      <c r="I66" s="15">
        <f>IF($A66="","",SUMIFS(Sätze!$T$2:$T$251,Sätze!$E$2:$E$251,$A66))</f>
        <v/>
      </c>
    </row>
    <row r="67">
      <c r="A67" s="10">
        <f>IF(Beete!$B67="","",Beete!$B67)</f>
        <v/>
      </c>
      <c r="B67" s="15">
        <f>IF($A67="","",Beete!$E67)</f>
        <v/>
      </c>
      <c r="C67" s="10">
        <f>IF($A67="","",COUNTIFS(Sätze!$E$2:$E$251,$A67))</f>
        <v/>
      </c>
      <c r="D67" s="26">
        <f>IF($A67="","",IFERROR(IF(_xlfn.MINIFS(Sätze!$F$2:$F$251,Sätze!$E$2:$E$251,$A67)=0,"",_xlfn.MINIFS(Sätze!$F$2:$F$251,Sätze!$E$2:$E$251,$A67)),""))</f>
        <v/>
      </c>
      <c r="E67" s="26">
        <f>IF($A67="","",IFERROR(IF(_xlfn.MAXIFS(Sätze!$I$2:$I$251,Sätze!$E$2:$E$251,$A67)=0,"",_xlfn.MAXIFS(Sätze!$I$2:$I$251,Sätze!$E$2:$E$251,$A67)),""))</f>
        <v/>
      </c>
      <c r="F67" s="26">
        <f>IF($A67="","",SUMIFS(Sätze!$N$2:$N$251,Sätze!$E$2:$E$251,$A67))</f>
        <v/>
      </c>
      <c r="G67" s="28">
        <f>IF($A67="","",SUMIFS(Sätze!$Q$2:$Q$251,Sätze!$E$2:$E$251,$A67))</f>
        <v/>
      </c>
      <c r="H67" s="28">
        <f>IF($A67="","",SUMIFS(Sätze!$S$2:$S$251,Sätze!$E$2:$E$251,$A67))</f>
        <v/>
      </c>
      <c r="I67" s="15">
        <f>IF($A67="","",SUMIFS(Sätze!$T$2:$T$251,Sätze!$E$2:$E$251,$A67))</f>
        <v/>
      </c>
    </row>
    <row r="68">
      <c r="A68" s="10">
        <f>IF(Beete!$B68="","",Beete!$B68)</f>
        <v/>
      </c>
      <c r="B68" s="15">
        <f>IF($A68="","",Beete!$E68)</f>
        <v/>
      </c>
      <c r="C68" s="10">
        <f>IF($A68="","",COUNTIFS(Sätze!$E$2:$E$251,$A68))</f>
        <v/>
      </c>
      <c r="D68" s="26">
        <f>IF($A68="","",IFERROR(IF(_xlfn.MINIFS(Sätze!$F$2:$F$251,Sätze!$E$2:$E$251,$A68)=0,"",_xlfn.MINIFS(Sätze!$F$2:$F$251,Sätze!$E$2:$E$251,$A68)),""))</f>
        <v/>
      </c>
      <c r="E68" s="26">
        <f>IF($A68="","",IFERROR(IF(_xlfn.MAXIFS(Sätze!$I$2:$I$251,Sätze!$E$2:$E$251,$A68)=0,"",_xlfn.MAXIFS(Sätze!$I$2:$I$251,Sätze!$E$2:$E$251,$A68)),""))</f>
        <v/>
      </c>
      <c r="F68" s="26">
        <f>IF($A68="","",SUMIFS(Sätze!$N$2:$N$251,Sätze!$E$2:$E$251,$A68))</f>
        <v/>
      </c>
      <c r="G68" s="28">
        <f>IF($A68="","",SUMIFS(Sätze!$Q$2:$Q$251,Sätze!$E$2:$E$251,$A68))</f>
        <v/>
      </c>
      <c r="H68" s="28">
        <f>IF($A68="","",SUMIFS(Sätze!$S$2:$S$251,Sätze!$E$2:$E$251,$A68))</f>
        <v/>
      </c>
      <c r="I68" s="15">
        <f>IF($A68="","",SUMIFS(Sätze!$T$2:$T$251,Sätze!$E$2:$E$251,$A68))</f>
        <v/>
      </c>
    </row>
    <row r="69">
      <c r="A69" s="10">
        <f>IF(Beete!$B69="","",Beete!$B69)</f>
        <v/>
      </c>
      <c r="B69" s="15">
        <f>IF($A69="","",Beete!$E69)</f>
        <v/>
      </c>
      <c r="C69" s="10">
        <f>IF($A69="","",COUNTIFS(Sätze!$E$2:$E$251,$A69))</f>
        <v/>
      </c>
      <c r="D69" s="26">
        <f>IF($A69="","",IFERROR(IF(_xlfn.MINIFS(Sätze!$F$2:$F$251,Sätze!$E$2:$E$251,$A69)=0,"",_xlfn.MINIFS(Sätze!$F$2:$F$251,Sätze!$E$2:$E$251,$A69)),""))</f>
        <v/>
      </c>
      <c r="E69" s="26">
        <f>IF($A69="","",IFERROR(IF(_xlfn.MAXIFS(Sätze!$I$2:$I$251,Sätze!$E$2:$E$251,$A69)=0,"",_xlfn.MAXIFS(Sätze!$I$2:$I$251,Sätze!$E$2:$E$251,$A69)),""))</f>
        <v/>
      </c>
      <c r="F69" s="26">
        <f>IF($A69="","",SUMIFS(Sätze!$N$2:$N$251,Sätze!$E$2:$E$251,$A69))</f>
        <v/>
      </c>
      <c r="G69" s="28">
        <f>IF($A69="","",SUMIFS(Sätze!$Q$2:$Q$251,Sätze!$E$2:$E$251,$A69))</f>
        <v/>
      </c>
      <c r="H69" s="28">
        <f>IF($A69="","",SUMIFS(Sätze!$S$2:$S$251,Sätze!$E$2:$E$251,$A69))</f>
        <v/>
      </c>
      <c r="I69" s="15">
        <f>IF($A69="","",SUMIFS(Sätze!$T$2:$T$251,Sätze!$E$2:$E$251,$A69))</f>
        <v/>
      </c>
    </row>
    <row r="70">
      <c r="A70" s="10">
        <f>IF(Beete!$B70="","",Beete!$B70)</f>
        <v/>
      </c>
      <c r="B70" s="15">
        <f>IF($A70="","",Beete!$E70)</f>
        <v/>
      </c>
      <c r="C70" s="10">
        <f>IF($A70="","",COUNTIFS(Sätze!$E$2:$E$251,$A70))</f>
        <v/>
      </c>
      <c r="D70" s="26">
        <f>IF($A70="","",IFERROR(IF(_xlfn.MINIFS(Sätze!$F$2:$F$251,Sätze!$E$2:$E$251,$A70)=0,"",_xlfn.MINIFS(Sätze!$F$2:$F$251,Sätze!$E$2:$E$251,$A70)),""))</f>
        <v/>
      </c>
      <c r="E70" s="26">
        <f>IF($A70="","",IFERROR(IF(_xlfn.MAXIFS(Sätze!$I$2:$I$251,Sätze!$E$2:$E$251,$A70)=0,"",_xlfn.MAXIFS(Sätze!$I$2:$I$251,Sätze!$E$2:$E$251,$A70)),""))</f>
        <v/>
      </c>
      <c r="F70" s="26">
        <f>IF($A70="","",SUMIFS(Sätze!$N$2:$N$251,Sätze!$E$2:$E$251,$A70))</f>
        <v/>
      </c>
      <c r="G70" s="28">
        <f>IF($A70="","",SUMIFS(Sätze!$Q$2:$Q$251,Sätze!$E$2:$E$251,$A70))</f>
        <v/>
      </c>
      <c r="H70" s="28">
        <f>IF($A70="","",SUMIFS(Sätze!$S$2:$S$251,Sätze!$E$2:$E$251,$A70))</f>
        <v/>
      </c>
      <c r="I70" s="15">
        <f>IF($A70="","",SUMIFS(Sätze!$T$2:$T$251,Sätze!$E$2:$E$251,$A70))</f>
        <v/>
      </c>
    </row>
    <row r="71">
      <c r="A71" s="10">
        <f>IF(Beete!$B71="","",Beete!$B71)</f>
        <v/>
      </c>
      <c r="B71" s="15">
        <f>IF($A71="","",Beete!$E71)</f>
        <v/>
      </c>
      <c r="C71" s="10">
        <f>IF($A71="","",COUNTIFS(Sätze!$E$2:$E$251,$A71))</f>
        <v/>
      </c>
      <c r="D71" s="26">
        <f>IF($A71="","",IFERROR(IF(_xlfn.MINIFS(Sätze!$F$2:$F$251,Sätze!$E$2:$E$251,$A71)=0,"",_xlfn.MINIFS(Sätze!$F$2:$F$251,Sätze!$E$2:$E$251,$A71)),""))</f>
        <v/>
      </c>
      <c r="E71" s="26">
        <f>IF($A71="","",IFERROR(IF(_xlfn.MAXIFS(Sätze!$I$2:$I$251,Sätze!$E$2:$E$251,$A71)=0,"",_xlfn.MAXIFS(Sätze!$I$2:$I$251,Sätze!$E$2:$E$251,$A71)),""))</f>
        <v/>
      </c>
      <c r="F71" s="26">
        <f>IF($A71="","",SUMIFS(Sätze!$N$2:$N$251,Sätze!$E$2:$E$251,$A71))</f>
        <v/>
      </c>
      <c r="G71" s="28">
        <f>IF($A71="","",SUMIFS(Sätze!$Q$2:$Q$251,Sätze!$E$2:$E$251,$A71))</f>
        <v/>
      </c>
      <c r="H71" s="28">
        <f>IF($A71="","",SUMIFS(Sätze!$S$2:$S$251,Sätze!$E$2:$E$251,$A71))</f>
        <v/>
      </c>
      <c r="I71" s="15">
        <f>IF($A71="","",SUMIFS(Sätze!$T$2:$T$251,Sätze!$E$2:$E$251,$A71))</f>
        <v/>
      </c>
    </row>
    <row r="72">
      <c r="A72" s="10">
        <f>IF(Beete!$B72="","",Beete!$B72)</f>
        <v/>
      </c>
      <c r="B72" s="15">
        <f>IF($A72="","",Beete!$E72)</f>
        <v/>
      </c>
      <c r="C72" s="10">
        <f>IF($A72="","",COUNTIFS(Sätze!$E$2:$E$251,$A72))</f>
        <v/>
      </c>
      <c r="D72" s="26">
        <f>IF($A72="","",IFERROR(IF(_xlfn.MINIFS(Sätze!$F$2:$F$251,Sätze!$E$2:$E$251,$A72)=0,"",_xlfn.MINIFS(Sätze!$F$2:$F$251,Sätze!$E$2:$E$251,$A72)),""))</f>
        <v/>
      </c>
      <c r="E72" s="26">
        <f>IF($A72="","",IFERROR(IF(_xlfn.MAXIFS(Sätze!$I$2:$I$251,Sätze!$E$2:$E$251,$A72)=0,"",_xlfn.MAXIFS(Sätze!$I$2:$I$251,Sätze!$E$2:$E$251,$A72)),""))</f>
        <v/>
      </c>
      <c r="F72" s="26">
        <f>IF($A72="","",SUMIFS(Sätze!$N$2:$N$251,Sätze!$E$2:$E$251,$A72))</f>
        <v/>
      </c>
      <c r="G72" s="28">
        <f>IF($A72="","",SUMIFS(Sätze!$Q$2:$Q$251,Sätze!$E$2:$E$251,$A72))</f>
        <v/>
      </c>
      <c r="H72" s="28">
        <f>IF($A72="","",SUMIFS(Sätze!$S$2:$S$251,Sätze!$E$2:$E$251,$A72))</f>
        <v/>
      </c>
      <c r="I72" s="15">
        <f>IF($A72="","",SUMIFS(Sätze!$T$2:$T$251,Sätze!$E$2:$E$251,$A72))</f>
        <v/>
      </c>
    </row>
    <row r="73">
      <c r="A73" s="10">
        <f>IF(Beete!$B73="","",Beete!$B73)</f>
        <v/>
      </c>
      <c r="B73" s="15">
        <f>IF($A73="","",Beete!$E73)</f>
        <v/>
      </c>
      <c r="C73" s="10">
        <f>IF($A73="","",COUNTIFS(Sätze!$E$2:$E$251,$A73))</f>
        <v/>
      </c>
      <c r="D73" s="26">
        <f>IF($A73="","",IFERROR(IF(_xlfn.MINIFS(Sätze!$F$2:$F$251,Sätze!$E$2:$E$251,$A73)=0,"",_xlfn.MINIFS(Sätze!$F$2:$F$251,Sätze!$E$2:$E$251,$A73)),""))</f>
        <v/>
      </c>
      <c r="E73" s="26">
        <f>IF($A73="","",IFERROR(IF(_xlfn.MAXIFS(Sätze!$I$2:$I$251,Sätze!$E$2:$E$251,$A73)=0,"",_xlfn.MAXIFS(Sätze!$I$2:$I$251,Sätze!$E$2:$E$251,$A73)),""))</f>
        <v/>
      </c>
      <c r="F73" s="26">
        <f>IF($A73="","",SUMIFS(Sätze!$N$2:$N$251,Sätze!$E$2:$E$251,$A73))</f>
        <v/>
      </c>
      <c r="G73" s="28">
        <f>IF($A73="","",SUMIFS(Sätze!$Q$2:$Q$251,Sätze!$E$2:$E$251,$A73))</f>
        <v/>
      </c>
      <c r="H73" s="28">
        <f>IF($A73="","",SUMIFS(Sätze!$S$2:$S$251,Sätze!$E$2:$E$251,$A73))</f>
        <v/>
      </c>
      <c r="I73" s="15">
        <f>IF($A73="","",SUMIFS(Sätze!$T$2:$T$251,Sätze!$E$2:$E$251,$A73))</f>
        <v/>
      </c>
    </row>
    <row r="74">
      <c r="A74" s="10">
        <f>IF(Beete!$B74="","",Beete!$B74)</f>
        <v/>
      </c>
      <c r="B74" s="15">
        <f>IF($A74="","",Beete!$E74)</f>
        <v/>
      </c>
      <c r="C74" s="10">
        <f>IF($A74="","",COUNTIFS(Sätze!$E$2:$E$251,$A74))</f>
        <v/>
      </c>
      <c r="D74" s="26">
        <f>IF($A74="","",IFERROR(IF(_xlfn.MINIFS(Sätze!$F$2:$F$251,Sätze!$E$2:$E$251,$A74)=0,"",_xlfn.MINIFS(Sätze!$F$2:$F$251,Sätze!$E$2:$E$251,$A74)),""))</f>
        <v/>
      </c>
      <c r="E74" s="26">
        <f>IF($A74="","",IFERROR(IF(_xlfn.MAXIFS(Sätze!$I$2:$I$251,Sätze!$E$2:$E$251,$A74)=0,"",_xlfn.MAXIFS(Sätze!$I$2:$I$251,Sätze!$E$2:$E$251,$A74)),""))</f>
        <v/>
      </c>
      <c r="F74" s="26">
        <f>IF($A74="","",SUMIFS(Sätze!$N$2:$N$251,Sätze!$E$2:$E$251,$A74))</f>
        <v/>
      </c>
      <c r="G74" s="28">
        <f>IF($A74="","",SUMIFS(Sätze!$Q$2:$Q$251,Sätze!$E$2:$E$251,$A74))</f>
        <v/>
      </c>
      <c r="H74" s="28">
        <f>IF($A74="","",SUMIFS(Sätze!$S$2:$S$251,Sätze!$E$2:$E$251,$A74))</f>
        <v/>
      </c>
      <c r="I74" s="15">
        <f>IF($A74="","",SUMIFS(Sätze!$T$2:$T$251,Sätze!$E$2:$E$251,$A74))</f>
        <v/>
      </c>
    </row>
    <row r="75">
      <c r="A75" s="10">
        <f>IF(Beete!$B75="","",Beete!$B75)</f>
        <v/>
      </c>
      <c r="B75" s="15">
        <f>IF($A75="","",Beete!$E75)</f>
        <v/>
      </c>
      <c r="C75" s="10">
        <f>IF($A75="","",COUNTIFS(Sätze!$E$2:$E$251,$A75))</f>
        <v/>
      </c>
      <c r="D75" s="26">
        <f>IF($A75="","",IFERROR(IF(_xlfn.MINIFS(Sätze!$F$2:$F$251,Sätze!$E$2:$E$251,$A75)=0,"",_xlfn.MINIFS(Sätze!$F$2:$F$251,Sätze!$E$2:$E$251,$A75)),""))</f>
        <v/>
      </c>
      <c r="E75" s="26">
        <f>IF($A75="","",IFERROR(IF(_xlfn.MAXIFS(Sätze!$I$2:$I$251,Sätze!$E$2:$E$251,$A75)=0,"",_xlfn.MAXIFS(Sätze!$I$2:$I$251,Sätze!$E$2:$E$251,$A75)),""))</f>
        <v/>
      </c>
      <c r="F75" s="26">
        <f>IF($A75="","",SUMIFS(Sätze!$N$2:$N$251,Sätze!$E$2:$E$251,$A75))</f>
        <v/>
      </c>
      <c r="G75" s="28">
        <f>IF($A75="","",SUMIFS(Sätze!$Q$2:$Q$251,Sätze!$E$2:$E$251,$A75))</f>
        <v/>
      </c>
      <c r="H75" s="28">
        <f>IF($A75="","",SUMIFS(Sätze!$S$2:$S$251,Sätze!$E$2:$E$251,$A75))</f>
        <v/>
      </c>
      <c r="I75" s="15">
        <f>IF($A75="","",SUMIFS(Sätze!$T$2:$T$251,Sätze!$E$2:$E$251,$A75))</f>
        <v/>
      </c>
    </row>
    <row r="76">
      <c r="A76" s="10">
        <f>IF(Beete!$B76="","",Beete!$B76)</f>
        <v/>
      </c>
      <c r="B76" s="15">
        <f>IF($A76="","",Beete!$E76)</f>
        <v/>
      </c>
      <c r="C76" s="10">
        <f>IF($A76="","",COUNTIFS(Sätze!$E$2:$E$251,$A76))</f>
        <v/>
      </c>
      <c r="D76" s="26">
        <f>IF($A76="","",IFERROR(IF(_xlfn.MINIFS(Sätze!$F$2:$F$251,Sätze!$E$2:$E$251,$A76)=0,"",_xlfn.MINIFS(Sätze!$F$2:$F$251,Sätze!$E$2:$E$251,$A76)),""))</f>
        <v/>
      </c>
      <c r="E76" s="26">
        <f>IF($A76="","",IFERROR(IF(_xlfn.MAXIFS(Sätze!$I$2:$I$251,Sätze!$E$2:$E$251,$A76)=0,"",_xlfn.MAXIFS(Sätze!$I$2:$I$251,Sätze!$E$2:$E$251,$A76)),""))</f>
        <v/>
      </c>
      <c r="F76" s="26">
        <f>IF($A76="","",SUMIFS(Sätze!$N$2:$N$251,Sätze!$E$2:$E$251,$A76))</f>
        <v/>
      </c>
      <c r="G76" s="28">
        <f>IF($A76="","",SUMIFS(Sätze!$Q$2:$Q$251,Sätze!$E$2:$E$251,$A76))</f>
        <v/>
      </c>
      <c r="H76" s="28">
        <f>IF($A76="","",SUMIFS(Sätze!$S$2:$S$251,Sätze!$E$2:$E$251,$A76))</f>
        <v/>
      </c>
      <c r="I76" s="15">
        <f>IF($A76="","",SUMIFS(Sätze!$T$2:$T$251,Sätze!$E$2:$E$251,$A76))</f>
        <v/>
      </c>
    </row>
    <row r="77">
      <c r="A77" s="10">
        <f>IF(Beete!$B77="","",Beete!$B77)</f>
        <v/>
      </c>
      <c r="B77" s="15">
        <f>IF($A77="","",Beete!$E77)</f>
        <v/>
      </c>
      <c r="C77" s="10">
        <f>IF($A77="","",COUNTIFS(Sätze!$E$2:$E$251,$A77))</f>
        <v/>
      </c>
      <c r="D77" s="26">
        <f>IF($A77="","",IFERROR(IF(_xlfn.MINIFS(Sätze!$F$2:$F$251,Sätze!$E$2:$E$251,$A77)=0,"",_xlfn.MINIFS(Sätze!$F$2:$F$251,Sätze!$E$2:$E$251,$A77)),""))</f>
        <v/>
      </c>
      <c r="E77" s="26">
        <f>IF($A77="","",IFERROR(IF(_xlfn.MAXIFS(Sätze!$I$2:$I$251,Sätze!$E$2:$E$251,$A77)=0,"",_xlfn.MAXIFS(Sätze!$I$2:$I$251,Sätze!$E$2:$E$251,$A77)),""))</f>
        <v/>
      </c>
      <c r="F77" s="26">
        <f>IF($A77="","",SUMIFS(Sätze!$N$2:$N$251,Sätze!$E$2:$E$251,$A77))</f>
        <v/>
      </c>
      <c r="G77" s="28">
        <f>IF($A77="","",SUMIFS(Sätze!$Q$2:$Q$251,Sätze!$E$2:$E$251,$A77))</f>
        <v/>
      </c>
      <c r="H77" s="28">
        <f>IF($A77="","",SUMIFS(Sätze!$S$2:$S$251,Sätze!$E$2:$E$251,$A77))</f>
        <v/>
      </c>
      <c r="I77" s="15">
        <f>IF($A77="","",SUMIFS(Sätze!$T$2:$T$251,Sätze!$E$2:$E$251,$A77))</f>
        <v/>
      </c>
    </row>
    <row r="78">
      <c r="A78" s="10">
        <f>IF(Beete!$B78="","",Beete!$B78)</f>
        <v/>
      </c>
      <c r="B78" s="15">
        <f>IF($A78="","",Beete!$E78)</f>
        <v/>
      </c>
      <c r="C78" s="10">
        <f>IF($A78="","",COUNTIFS(Sätze!$E$2:$E$251,$A78))</f>
        <v/>
      </c>
      <c r="D78" s="26">
        <f>IF($A78="","",IFERROR(IF(_xlfn.MINIFS(Sätze!$F$2:$F$251,Sätze!$E$2:$E$251,$A78)=0,"",_xlfn.MINIFS(Sätze!$F$2:$F$251,Sätze!$E$2:$E$251,$A78)),""))</f>
        <v/>
      </c>
      <c r="E78" s="26">
        <f>IF($A78="","",IFERROR(IF(_xlfn.MAXIFS(Sätze!$I$2:$I$251,Sätze!$E$2:$E$251,$A78)=0,"",_xlfn.MAXIFS(Sätze!$I$2:$I$251,Sätze!$E$2:$E$251,$A78)),""))</f>
        <v/>
      </c>
      <c r="F78" s="26">
        <f>IF($A78="","",SUMIFS(Sätze!$N$2:$N$251,Sätze!$E$2:$E$251,$A78))</f>
        <v/>
      </c>
      <c r="G78" s="28">
        <f>IF($A78="","",SUMIFS(Sätze!$Q$2:$Q$251,Sätze!$E$2:$E$251,$A78))</f>
        <v/>
      </c>
      <c r="H78" s="28">
        <f>IF($A78="","",SUMIFS(Sätze!$S$2:$S$251,Sätze!$E$2:$E$251,$A78))</f>
        <v/>
      </c>
      <c r="I78" s="15">
        <f>IF($A78="","",SUMIFS(Sätze!$T$2:$T$251,Sätze!$E$2:$E$251,$A78))</f>
        <v/>
      </c>
    </row>
    <row r="79">
      <c r="A79" s="10">
        <f>IF(Beete!$B79="","",Beete!$B79)</f>
        <v/>
      </c>
      <c r="B79" s="15">
        <f>IF($A79="","",Beete!$E79)</f>
        <v/>
      </c>
      <c r="C79" s="10">
        <f>IF($A79="","",COUNTIFS(Sätze!$E$2:$E$251,$A79))</f>
        <v/>
      </c>
      <c r="D79" s="26">
        <f>IF($A79="","",IFERROR(IF(_xlfn.MINIFS(Sätze!$F$2:$F$251,Sätze!$E$2:$E$251,$A79)=0,"",_xlfn.MINIFS(Sätze!$F$2:$F$251,Sätze!$E$2:$E$251,$A79)),""))</f>
        <v/>
      </c>
      <c r="E79" s="26">
        <f>IF($A79="","",IFERROR(IF(_xlfn.MAXIFS(Sätze!$I$2:$I$251,Sätze!$E$2:$E$251,$A79)=0,"",_xlfn.MAXIFS(Sätze!$I$2:$I$251,Sätze!$E$2:$E$251,$A79)),""))</f>
        <v/>
      </c>
      <c r="F79" s="26">
        <f>IF($A79="","",SUMIFS(Sätze!$N$2:$N$251,Sätze!$E$2:$E$251,$A79))</f>
        <v/>
      </c>
      <c r="G79" s="28">
        <f>IF($A79="","",SUMIFS(Sätze!$Q$2:$Q$251,Sätze!$E$2:$E$251,$A79))</f>
        <v/>
      </c>
      <c r="H79" s="28">
        <f>IF($A79="","",SUMIFS(Sätze!$S$2:$S$251,Sätze!$E$2:$E$251,$A79))</f>
        <v/>
      </c>
      <c r="I79" s="15">
        <f>IF($A79="","",SUMIFS(Sätze!$T$2:$T$251,Sätze!$E$2:$E$251,$A79))</f>
        <v/>
      </c>
    </row>
    <row r="80">
      <c r="A80" s="10">
        <f>IF(Beete!$B80="","",Beete!$B80)</f>
        <v/>
      </c>
      <c r="B80" s="15">
        <f>IF($A80="","",Beete!$E80)</f>
        <v/>
      </c>
      <c r="C80" s="10">
        <f>IF($A80="","",COUNTIFS(Sätze!$E$2:$E$251,$A80))</f>
        <v/>
      </c>
      <c r="D80" s="26">
        <f>IF($A80="","",IFERROR(IF(_xlfn.MINIFS(Sätze!$F$2:$F$251,Sätze!$E$2:$E$251,$A80)=0,"",_xlfn.MINIFS(Sätze!$F$2:$F$251,Sätze!$E$2:$E$251,$A80)),""))</f>
        <v/>
      </c>
      <c r="E80" s="26">
        <f>IF($A80="","",IFERROR(IF(_xlfn.MAXIFS(Sätze!$I$2:$I$251,Sätze!$E$2:$E$251,$A80)=0,"",_xlfn.MAXIFS(Sätze!$I$2:$I$251,Sätze!$E$2:$E$251,$A80)),""))</f>
        <v/>
      </c>
      <c r="F80" s="26">
        <f>IF($A80="","",SUMIFS(Sätze!$N$2:$N$251,Sätze!$E$2:$E$251,$A80))</f>
        <v/>
      </c>
      <c r="G80" s="28">
        <f>IF($A80="","",SUMIFS(Sätze!$Q$2:$Q$251,Sätze!$E$2:$E$251,$A80))</f>
        <v/>
      </c>
      <c r="H80" s="28">
        <f>IF($A80="","",SUMIFS(Sätze!$S$2:$S$251,Sätze!$E$2:$E$251,$A80))</f>
        <v/>
      </c>
      <c r="I80" s="15">
        <f>IF($A80="","",SUMIFS(Sätze!$T$2:$T$251,Sätze!$E$2:$E$251,$A80))</f>
        <v/>
      </c>
    </row>
    <row r="81">
      <c r="A81" s="10">
        <f>IF(Beete!$B81="","",Beete!$B81)</f>
        <v/>
      </c>
      <c r="B81" s="15">
        <f>IF($A81="","",Beete!$E81)</f>
        <v/>
      </c>
      <c r="C81" s="10">
        <f>IF($A81="","",COUNTIFS(Sätze!$E$2:$E$251,$A81))</f>
        <v/>
      </c>
      <c r="D81" s="26">
        <f>IF($A81="","",IFERROR(IF(_xlfn.MINIFS(Sätze!$F$2:$F$251,Sätze!$E$2:$E$251,$A81)=0,"",_xlfn.MINIFS(Sätze!$F$2:$F$251,Sätze!$E$2:$E$251,$A81)),""))</f>
        <v/>
      </c>
      <c r="E81" s="26">
        <f>IF($A81="","",IFERROR(IF(_xlfn.MAXIFS(Sätze!$I$2:$I$251,Sätze!$E$2:$E$251,$A81)=0,"",_xlfn.MAXIFS(Sätze!$I$2:$I$251,Sätze!$E$2:$E$251,$A81)),""))</f>
        <v/>
      </c>
      <c r="F81" s="26">
        <f>IF($A81="","",SUMIFS(Sätze!$N$2:$N$251,Sätze!$E$2:$E$251,$A81))</f>
        <v/>
      </c>
      <c r="G81" s="28">
        <f>IF($A81="","",SUMIFS(Sätze!$Q$2:$Q$251,Sätze!$E$2:$E$251,$A81))</f>
        <v/>
      </c>
      <c r="H81" s="28">
        <f>IF($A81="","",SUMIFS(Sätze!$S$2:$S$251,Sätze!$E$2:$E$251,$A81))</f>
        <v/>
      </c>
      <c r="I81" s="15">
        <f>IF($A81="","",SUMIFS(Sätze!$T$2:$T$251,Sätze!$E$2:$E$251,$A81))</f>
        <v/>
      </c>
    </row>
    <row r="82">
      <c r="A82" s="10">
        <f>IF(Beete!$B82="","",Beete!$B82)</f>
        <v/>
      </c>
      <c r="B82" s="15">
        <f>IF($A82="","",Beete!$E82)</f>
        <v/>
      </c>
      <c r="C82" s="10">
        <f>IF($A82="","",COUNTIFS(Sätze!$E$2:$E$251,$A82))</f>
        <v/>
      </c>
      <c r="D82" s="26">
        <f>IF($A82="","",IFERROR(IF(_xlfn.MINIFS(Sätze!$F$2:$F$251,Sätze!$E$2:$E$251,$A82)=0,"",_xlfn.MINIFS(Sätze!$F$2:$F$251,Sätze!$E$2:$E$251,$A82)),""))</f>
        <v/>
      </c>
      <c r="E82" s="26">
        <f>IF($A82="","",IFERROR(IF(_xlfn.MAXIFS(Sätze!$I$2:$I$251,Sätze!$E$2:$E$251,$A82)=0,"",_xlfn.MAXIFS(Sätze!$I$2:$I$251,Sätze!$E$2:$E$251,$A82)),""))</f>
        <v/>
      </c>
      <c r="F82" s="26">
        <f>IF($A82="","",SUMIFS(Sätze!$N$2:$N$251,Sätze!$E$2:$E$251,$A82))</f>
        <v/>
      </c>
      <c r="G82" s="28">
        <f>IF($A82="","",SUMIFS(Sätze!$Q$2:$Q$251,Sätze!$E$2:$E$251,$A82))</f>
        <v/>
      </c>
      <c r="H82" s="28">
        <f>IF($A82="","",SUMIFS(Sätze!$S$2:$S$251,Sätze!$E$2:$E$251,$A82))</f>
        <v/>
      </c>
      <c r="I82" s="15">
        <f>IF($A82="","",SUMIFS(Sätze!$T$2:$T$251,Sätze!$E$2:$E$251,$A82))</f>
        <v/>
      </c>
    </row>
    <row r="83">
      <c r="A83" s="10">
        <f>IF(Beete!$B83="","",Beete!$B83)</f>
        <v/>
      </c>
      <c r="B83" s="15">
        <f>IF($A83="","",Beete!$E83)</f>
        <v/>
      </c>
      <c r="C83" s="10">
        <f>IF($A83="","",COUNTIFS(Sätze!$E$2:$E$251,$A83))</f>
        <v/>
      </c>
      <c r="D83" s="26">
        <f>IF($A83="","",IFERROR(IF(_xlfn.MINIFS(Sätze!$F$2:$F$251,Sätze!$E$2:$E$251,$A83)=0,"",_xlfn.MINIFS(Sätze!$F$2:$F$251,Sätze!$E$2:$E$251,$A83)),""))</f>
        <v/>
      </c>
      <c r="E83" s="26">
        <f>IF($A83="","",IFERROR(IF(_xlfn.MAXIFS(Sätze!$I$2:$I$251,Sätze!$E$2:$E$251,$A83)=0,"",_xlfn.MAXIFS(Sätze!$I$2:$I$251,Sätze!$E$2:$E$251,$A83)),""))</f>
        <v/>
      </c>
      <c r="F83" s="26">
        <f>IF($A83="","",SUMIFS(Sätze!$N$2:$N$251,Sätze!$E$2:$E$251,$A83))</f>
        <v/>
      </c>
      <c r="G83" s="28">
        <f>IF($A83="","",SUMIFS(Sätze!$Q$2:$Q$251,Sätze!$E$2:$E$251,$A83))</f>
        <v/>
      </c>
      <c r="H83" s="28">
        <f>IF($A83="","",SUMIFS(Sätze!$S$2:$S$251,Sätze!$E$2:$E$251,$A83))</f>
        <v/>
      </c>
      <c r="I83" s="15">
        <f>IF($A83="","",SUMIFS(Sätze!$T$2:$T$251,Sätze!$E$2:$E$251,$A83))</f>
        <v/>
      </c>
    </row>
    <row r="84">
      <c r="A84" s="10">
        <f>IF(Beete!$B84="","",Beete!$B84)</f>
        <v/>
      </c>
      <c r="B84" s="15">
        <f>IF($A84="","",Beete!$E84)</f>
        <v/>
      </c>
      <c r="C84" s="10">
        <f>IF($A84="","",COUNTIFS(Sätze!$E$2:$E$251,$A84))</f>
        <v/>
      </c>
      <c r="D84" s="26">
        <f>IF($A84="","",IFERROR(IF(_xlfn.MINIFS(Sätze!$F$2:$F$251,Sätze!$E$2:$E$251,$A84)=0,"",_xlfn.MINIFS(Sätze!$F$2:$F$251,Sätze!$E$2:$E$251,$A84)),""))</f>
        <v/>
      </c>
      <c r="E84" s="26">
        <f>IF($A84="","",IFERROR(IF(_xlfn.MAXIFS(Sätze!$I$2:$I$251,Sätze!$E$2:$E$251,$A84)=0,"",_xlfn.MAXIFS(Sätze!$I$2:$I$251,Sätze!$E$2:$E$251,$A84)),""))</f>
        <v/>
      </c>
      <c r="F84" s="26">
        <f>IF($A84="","",SUMIFS(Sätze!$N$2:$N$251,Sätze!$E$2:$E$251,$A84))</f>
        <v/>
      </c>
      <c r="G84" s="28">
        <f>IF($A84="","",SUMIFS(Sätze!$Q$2:$Q$251,Sätze!$E$2:$E$251,$A84))</f>
        <v/>
      </c>
      <c r="H84" s="28">
        <f>IF($A84="","",SUMIFS(Sätze!$S$2:$S$251,Sätze!$E$2:$E$251,$A84))</f>
        <v/>
      </c>
      <c r="I84" s="15">
        <f>IF($A84="","",SUMIFS(Sätze!$T$2:$T$251,Sätze!$E$2:$E$251,$A84))</f>
        <v/>
      </c>
    </row>
    <row r="85">
      <c r="A85" s="10">
        <f>IF(Beete!$B85="","",Beete!$B85)</f>
        <v/>
      </c>
      <c r="B85" s="15">
        <f>IF($A85="","",Beete!$E85)</f>
        <v/>
      </c>
      <c r="C85" s="10">
        <f>IF($A85="","",COUNTIFS(Sätze!$E$2:$E$251,$A85))</f>
        <v/>
      </c>
      <c r="D85" s="26">
        <f>IF($A85="","",IFERROR(IF(_xlfn.MINIFS(Sätze!$F$2:$F$251,Sätze!$E$2:$E$251,$A85)=0,"",_xlfn.MINIFS(Sätze!$F$2:$F$251,Sätze!$E$2:$E$251,$A85)),""))</f>
        <v/>
      </c>
      <c r="E85" s="26">
        <f>IF($A85="","",IFERROR(IF(_xlfn.MAXIFS(Sätze!$I$2:$I$251,Sätze!$E$2:$E$251,$A85)=0,"",_xlfn.MAXIFS(Sätze!$I$2:$I$251,Sätze!$E$2:$E$251,$A85)),""))</f>
        <v/>
      </c>
      <c r="F85" s="26">
        <f>IF($A85="","",SUMIFS(Sätze!$N$2:$N$251,Sätze!$E$2:$E$251,$A85))</f>
        <v/>
      </c>
      <c r="G85" s="28">
        <f>IF($A85="","",SUMIFS(Sätze!$Q$2:$Q$251,Sätze!$E$2:$E$251,$A85))</f>
        <v/>
      </c>
      <c r="H85" s="28">
        <f>IF($A85="","",SUMIFS(Sätze!$S$2:$S$251,Sätze!$E$2:$E$251,$A85))</f>
        <v/>
      </c>
      <c r="I85" s="15">
        <f>IF($A85="","",SUMIFS(Sätze!$T$2:$T$251,Sätze!$E$2:$E$251,$A85))</f>
        <v/>
      </c>
    </row>
    <row r="86">
      <c r="A86" s="10">
        <f>IF(Beete!$B86="","",Beete!$B86)</f>
        <v/>
      </c>
      <c r="B86" s="15">
        <f>IF($A86="","",Beete!$E86)</f>
        <v/>
      </c>
      <c r="C86" s="10">
        <f>IF($A86="","",COUNTIFS(Sätze!$E$2:$E$251,$A86))</f>
        <v/>
      </c>
      <c r="D86" s="26">
        <f>IF($A86="","",IFERROR(IF(_xlfn.MINIFS(Sätze!$F$2:$F$251,Sätze!$E$2:$E$251,$A86)=0,"",_xlfn.MINIFS(Sätze!$F$2:$F$251,Sätze!$E$2:$E$251,$A86)),""))</f>
        <v/>
      </c>
      <c r="E86" s="26">
        <f>IF($A86="","",IFERROR(IF(_xlfn.MAXIFS(Sätze!$I$2:$I$251,Sätze!$E$2:$E$251,$A86)=0,"",_xlfn.MAXIFS(Sätze!$I$2:$I$251,Sätze!$E$2:$E$251,$A86)),""))</f>
        <v/>
      </c>
      <c r="F86" s="26">
        <f>IF($A86="","",SUMIFS(Sätze!$N$2:$N$251,Sätze!$E$2:$E$251,$A86))</f>
        <v/>
      </c>
      <c r="G86" s="28">
        <f>IF($A86="","",SUMIFS(Sätze!$Q$2:$Q$251,Sätze!$E$2:$E$251,$A86))</f>
        <v/>
      </c>
      <c r="H86" s="28">
        <f>IF($A86="","",SUMIFS(Sätze!$S$2:$S$251,Sätze!$E$2:$E$251,$A86))</f>
        <v/>
      </c>
      <c r="I86" s="15">
        <f>IF($A86="","",SUMIFS(Sätze!$T$2:$T$251,Sätze!$E$2:$E$251,$A86))</f>
        <v/>
      </c>
    </row>
    <row r="87">
      <c r="A87" s="10">
        <f>IF(Beete!$B87="","",Beete!$B87)</f>
        <v/>
      </c>
      <c r="B87" s="15">
        <f>IF($A87="","",Beete!$E87)</f>
        <v/>
      </c>
      <c r="C87" s="10">
        <f>IF($A87="","",COUNTIFS(Sätze!$E$2:$E$251,$A87))</f>
        <v/>
      </c>
      <c r="D87" s="26">
        <f>IF($A87="","",IFERROR(IF(_xlfn.MINIFS(Sätze!$F$2:$F$251,Sätze!$E$2:$E$251,$A87)=0,"",_xlfn.MINIFS(Sätze!$F$2:$F$251,Sätze!$E$2:$E$251,$A87)),""))</f>
        <v/>
      </c>
      <c r="E87" s="26">
        <f>IF($A87="","",IFERROR(IF(_xlfn.MAXIFS(Sätze!$I$2:$I$251,Sätze!$E$2:$E$251,$A87)=0,"",_xlfn.MAXIFS(Sätze!$I$2:$I$251,Sätze!$E$2:$E$251,$A87)),""))</f>
        <v/>
      </c>
      <c r="F87" s="26">
        <f>IF($A87="","",SUMIFS(Sätze!$N$2:$N$251,Sätze!$E$2:$E$251,$A87))</f>
        <v/>
      </c>
      <c r="G87" s="28">
        <f>IF($A87="","",SUMIFS(Sätze!$Q$2:$Q$251,Sätze!$E$2:$E$251,$A87))</f>
        <v/>
      </c>
      <c r="H87" s="28">
        <f>IF($A87="","",SUMIFS(Sätze!$S$2:$S$251,Sätze!$E$2:$E$251,$A87))</f>
        <v/>
      </c>
      <c r="I87" s="15">
        <f>IF($A87="","",SUMIFS(Sätze!$T$2:$T$251,Sätze!$E$2:$E$251,$A87))</f>
        <v/>
      </c>
    </row>
    <row r="88">
      <c r="A88" s="10">
        <f>IF(Beete!$B88="","",Beete!$B88)</f>
        <v/>
      </c>
      <c r="B88" s="15">
        <f>IF($A88="","",Beete!$E88)</f>
        <v/>
      </c>
      <c r="C88" s="10">
        <f>IF($A88="","",COUNTIFS(Sätze!$E$2:$E$251,$A88))</f>
        <v/>
      </c>
      <c r="D88" s="26">
        <f>IF($A88="","",IFERROR(IF(_xlfn.MINIFS(Sätze!$F$2:$F$251,Sätze!$E$2:$E$251,$A88)=0,"",_xlfn.MINIFS(Sätze!$F$2:$F$251,Sätze!$E$2:$E$251,$A88)),""))</f>
        <v/>
      </c>
      <c r="E88" s="26">
        <f>IF($A88="","",IFERROR(IF(_xlfn.MAXIFS(Sätze!$I$2:$I$251,Sätze!$E$2:$E$251,$A88)=0,"",_xlfn.MAXIFS(Sätze!$I$2:$I$251,Sätze!$E$2:$E$251,$A88)),""))</f>
        <v/>
      </c>
      <c r="F88" s="26">
        <f>IF($A88="","",SUMIFS(Sätze!$N$2:$N$251,Sätze!$E$2:$E$251,$A88))</f>
        <v/>
      </c>
      <c r="G88" s="28">
        <f>IF($A88="","",SUMIFS(Sätze!$Q$2:$Q$251,Sätze!$E$2:$E$251,$A88))</f>
        <v/>
      </c>
      <c r="H88" s="28">
        <f>IF($A88="","",SUMIFS(Sätze!$S$2:$S$251,Sätze!$E$2:$E$251,$A88))</f>
        <v/>
      </c>
      <c r="I88" s="15">
        <f>IF($A88="","",SUMIFS(Sätze!$T$2:$T$251,Sätze!$E$2:$E$251,$A88))</f>
        <v/>
      </c>
    </row>
    <row r="89">
      <c r="A89" s="10">
        <f>IF(Beete!$B89="","",Beete!$B89)</f>
        <v/>
      </c>
      <c r="B89" s="15">
        <f>IF($A89="","",Beete!$E89)</f>
        <v/>
      </c>
      <c r="C89" s="10">
        <f>IF($A89="","",COUNTIFS(Sätze!$E$2:$E$251,$A89))</f>
        <v/>
      </c>
      <c r="D89" s="26">
        <f>IF($A89="","",IFERROR(IF(_xlfn.MINIFS(Sätze!$F$2:$F$251,Sätze!$E$2:$E$251,$A89)=0,"",_xlfn.MINIFS(Sätze!$F$2:$F$251,Sätze!$E$2:$E$251,$A89)),""))</f>
        <v/>
      </c>
      <c r="E89" s="26">
        <f>IF($A89="","",IFERROR(IF(_xlfn.MAXIFS(Sätze!$I$2:$I$251,Sätze!$E$2:$E$251,$A89)=0,"",_xlfn.MAXIFS(Sätze!$I$2:$I$251,Sätze!$E$2:$E$251,$A89)),""))</f>
        <v/>
      </c>
      <c r="F89" s="26">
        <f>IF($A89="","",SUMIFS(Sätze!$N$2:$N$251,Sätze!$E$2:$E$251,$A89))</f>
        <v/>
      </c>
      <c r="G89" s="28">
        <f>IF($A89="","",SUMIFS(Sätze!$Q$2:$Q$251,Sätze!$E$2:$E$251,$A89))</f>
        <v/>
      </c>
      <c r="H89" s="28">
        <f>IF($A89="","",SUMIFS(Sätze!$S$2:$S$251,Sätze!$E$2:$E$251,$A89))</f>
        <v/>
      </c>
      <c r="I89" s="15">
        <f>IF($A89="","",SUMIFS(Sätze!$T$2:$T$251,Sätze!$E$2:$E$251,$A89))</f>
        <v/>
      </c>
    </row>
    <row r="90">
      <c r="A90" s="10">
        <f>IF(Beete!$B90="","",Beete!$B90)</f>
        <v/>
      </c>
      <c r="B90" s="15">
        <f>IF($A90="","",Beete!$E90)</f>
        <v/>
      </c>
      <c r="C90" s="10">
        <f>IF($A90="","",COUNTIFS(Sätze!$E$2:$E$251,$A90))</f>
        <v/>
      </c>
      <c r="D90" s="26">
        <f>IF($A90="","",IFERROR(IF(_xlfn.MINIFS(Sätze!$F$2:$F$251,Sätze!$E$2:$E$251,$A90)=0,"",_xlfn.MINIFS(Sätze!$F$2:$F$251,Sätze!$E$2:$E$251,$A90)),""))</f>
        <v/>
      </c>
      <c r="E90" s="26">
        <f>IF($A90="","",IFERROR(IF(_xlfn.MAXIFS(Sätze!$I$2:$I$251,Sätze!$E$2:$E$251,$A90)=0,"",_xlfn.MAXIFS(Sätze!$I$2:$I$251,Sätze!$E$2:$E$251,$A90)),""))</f>
        <v/>
      </c>
      <c r="F90" s="26">
        <f>IF($A90="","",SUMIFS(Sätze!$N$2:$N$251,Sätze!$E$2:$E$251,$A90))</f>
        <v/>
      </c>
      <c r="G90" s="28">
        <f>IF($A90="","",SUMIFS(Sätze!$Q$2:$Q$251,Sätze!$E$2:$E$251,$A90))</f>
        <v/>
      </c>
      <c r="H90" s="28">
        <f>IF($A90="","",SUMIFS(Sätze!$S$2:$S$251,Sätze!$E$2:$E$251,$A90))</f>
        <v/>
      </c>
      <c r="I90" s="15">
        <f>IF($A90="","",SUMIFS(Sätze!$T$2:$T$251,Sätze!$E$2:$E$251,$A90))</f>
        <v/>
      </c>
    </row>
    <row r="91">
      <c r="A91" s="10">
        <f>IF(Beete!$B91="","",Beete!$B91)</f>
        <v/>
      </c>
      <c r="B91" s="15">
        <f>IF($A91="","",Beete!$E91)</f>
        <v/>
      </c>
      <c r="C91" s="10">
        <f>IF($A91="","",COUNTIFS(Sätze!$E$2:$E$251,$A91))</f>
        <v/>
      </c>
      <c r="D91" s="26">
        <f>IF($A91="","",IFERROR(IF(_xlfn.MINIFS(Sätze!$F$2:$F$251,Sätze!$E$2:$E$251,$A91)=0,"",_xlfn.MINIFS(Sätze!$F$2:$F$251,Sätze!$E$2:$E$251,$A91)),""))</f>
        <v/>
      </c>
      <c r="E91" s="26">
        <f>IF($A91="","",IFERROR(IF(_xlfn.MAXIFS(Sätze!$I$2:$I$251,Sätze!$E$2:$E$251,$A91)=0,"",_xlfn.MAXIFS(Sätze!$I$2:$I$251,Sätze!$E$2:$E$251,$A91)),""))</f>
        <v/>
      </c>
      <c r="F91" s="26">
        <f>IF($A91="","",SUMIFS(Sätze!$N$2:$N$251,Sätze!$E$2:$E$251,$A91))</f>
        <v/>
      </c>
      <c r="G91" s="28">
        <f>IF($A91="","",SUMIFS(Sätze!$Q$2:$Q$251,Sätze!$E$2:$E$251,$A91))</f>
        <v/>
      </c>
      <c r="H91" s="28">
        <f>IF($A91="","",SUMIFS(Sätze!$S$2:$S$251,Sätze!$E$2:$E$251,$A91))</f>
        <v/>
      </c>
      <c r="I91" s="15">
        <f>IF($A91="","",SUMIFS(Sätze!$T$2:$T$251,Sätze!$E$2:$E$251,$A91))</f>
        <v/>
      </c>
    </row>
    <row r="92">
      <c r="A92" s="10">
        <f>IF(Beete!$B92="","",Beete!$B92)</f>
        <v/>
      </c>
      <c r="B92" s="15">
        <f>IF($A92="","",Beete!$E92)</f>
        <v/>
      </c>
      <c r="C92" s="10">
        <f>IF($A92="","",COUNTIFS(Sätze!$E$2:$E$251,$A92))</f>
        <v/>
      </c>
      <c r="D92" s="26">
        <f>IF($A92="","",IFERROR(IF(_xlfn.MINIFS(Sätze!$F$2:$F$251,Sätze!$E$2:$E$251,$A92)=0,"",_xlfn.MINIFS(Sätze!$F$2:$F$251,Sätze!$E$2:$E$251,$A92)),""))</f>
        <v/>
      </c>
      <c r="E92" s="26">
        <f>IF($A92="","",IFERROR(IF(_xlfn.MAXIFS(Sätze!$I$2:$I$251,Sätze!$E$2:$E$251,$A92)=0,"",_xlfn.MAXIFS(Sätze!$I$2:$I$251,Sätze!$E$2:$E$251,$A92)),""))</f>
        <v/>
      </c>
      <c r="F92" s="26">
        <f>IF($A92="","",SUMIFS(Sätze!$N$2:$N$251,Sätze!$E$2:$E$251,$A92))</f>
        <v/>
      </c>
      <c r="G92" s="28">
        <f>IF($A92="","",SUMIFS(Sätze!$Q$2:$Q$251,Sätze!$E$2:$E$251,$A92))</f>
        <v/>
      </c>
      <c r="H92" s="28">
        <f>IF($A92="","",SUMIFS(Sätze!$S$2:$S$251,Sätze!$E$2:$E$251,$A92))</f>
        <v/>
      </c>
      <c r="I92" s="15">
        <f>IF($A92="","",SUMIFS(Sätze!$T$2:$T$251,Sätze!$E$2:$E$251,$A92))</f>
        <v/>
      </c>
    </row>
    <row r="93">
      <c r="A93" s="10">
        <f>IF(Beete!$B93="","",Beete!$B93)</f>
        <v/>
      </c>
      <c r="B93" s="15">
        <f>IF($A93="","",Beete!$E93)</f>
        <v/>
      </c>
      <c r="C93" s="10">
        <f>IF($A93="","",COUNTIFS(Sätze!$E$2:$E$251,$A93))</f>
        <v/>
      </c>
      <c r="D93" s="26">
        <f>IF($A93="","",IFERROR(IF(_xlfn.MINIFS(Sätze!$F$2:$F$251,Sätze!$E$2:$E$251,$A93)=0,"",_xlfn.MINIFS(Sätze!$F$2:$F$251,Sätze!$E$2:$E$251,$A93)),""))</f>
        <v/>
      </c>
      <c r="E93" s="26">
        <f>IF($A93="","",IFERROR(IF(_xlfn.MAXIFS(Sätze!$I$2:$I$251,Sätze!$E$2:$E$251,$A93)=0,"",_xlfn.MAXIFS(Sätze!$I$2:$I$251,Sätze!$E$2:$E$251,$A93)),""))</f>
        <v/>
      </c>
      <c r="F93" s="26">
        <f>IF($A93="","",SUMIFS(Sätze!$N$2:$N$251,Sätze!$E$2:$E$251,$A93))</f>
        <v/>
      </c>
      <c r="G93" s="28">
        <f>IF($A93="","",SUMIFS(Sätze!$Q$2:$Q$251,Sätze!$E$2:$E$251,$A93))</f>
        <v/>
      </c>
      <c r="H93" s="28">
        <f>IF($A93="","",SUMIFS(Sätze!$S$2:$S$251,Sätze!$E$2:$E$251,$A93))</f>
        <v/>
      </c>
      <c r="I93" s="15">
        <f>IF($A93="","",SUMIFS(Sätze!$T$2:$T$251,Sätze!$E$2:$E$251,$A93))</f>
        <v/>
      </c>
    </row>
    <row r="94">
      <c r="A94" s="10">
        <f>IF(Beete!$B94="","",Beete!$B94)</f>
        <v/>
      </c>
      <c r="B94" s="15">
        <f>IF($A94="","",Beete!$E94)</f>
        <v/>
      </c>
      <c r="C94" s="10">
        <f>IF($A94="","",COUNTIFS(Sätze!$E$2:$E$251,$A94))</f>
        <v/>
      </c>
      <c r="D94" s="26">
        <f>IF($A94="","",IFERROR(IF(_xlfn.MINIFS(Sätze!$F$2:$F$251,Sätze!$E$2:$E$251,$A94)=0,"",_xlfn.MINIFS(Sätze!$F$2:$F$251,Sätze!$E$2:$E$251,$A94)),""))</f>
        <v/>
      </c>
      <c r="E94" s="26">
        <f>IF($A94="","",IFERROR(IF(_xlfn.MAXIFS(Sätze!$I$2:$I$251,Sätze!$E$2:$E$251,$A94)=0,"",_xlfn.MAXIFS(Sätze!$I$2:$I$251,Sätze!$E$2:$E$251,$A94)),""))</f>
        <v/>
      </c>
      <c r="F94" s="26">
        <f>IF($A94="","",SUMIFS(Sätze!$N$2:$N$251,Sätze!$E$2:$E$251,$A94))</f>
        <v/>
      </c>
      <c r="G94" s="28">
        <f>IF($A94="","",SUMIFS(Sätze!$Q$2:$Q$251,Sätze!$E$2:$E$251,$A94))</f>
        <v/>
      </c>
      <c r="H94" s="28">
        <f>IF($A94="","",SUMIFS(Sätze!$S$2:$S$251,Sätze!$E$2:$E$251,$A94))</f>
        <v/>
      </c>
      <c r="I94" s="15">
        <f>IF($A94="","",SUMIFS(Sätze!$T$2:$T$251,Sätze!$E$2:$E$251,$A94))</f>
        <v/>
      </c>
    </row>
    <row r="95">
      <c r="A95" s="10">
        <f>IF(Beete!$B95="","",Beete!$B95)</f>
        <v/>
      </c>
      <c r="B95" s="15">
        <f>IF($A95="","",Beete!$E95)</f>
        <v/>
      </c>
      <c r="C95" s="10">
        <f>IF($A95="","",COUNTIFS(Sätze!$E$2:$E$251,$A95))</f>
        <v/>
      </c>
      <c r="D95" s="26">
        <f>IF($A95="","",IFERROR(IF(_xlfn.MINIFS(Sätze!$F$2:$F$251,Sätze!$E$2:$E$251,$A95)=0,"",_xlfn.MINIFS(Sätze!$F$2:$F$251,Sätze!$E$2:$E$251,$A95)),""))</f>
        <v/>
      </c>
      <c r="E95" s="26">
        <f>IF($A95="","",IFERROR(IF(_xlfn.MAXIFS(Sätze!$I$2:$I$251,Sätze!$E$2:$E$251,$A95)=0,"",_xlfn.MAXIFS(Sätze!$I$2:$I$251,Sätze!$E$2:$E$251,$A95)),""))</f>
        <v/>
      </c>
      <c r="F95" s="26">
        <f>IF($A95="","",SUMIFS(Sätze!$N$2:$N$251,Sätze!$E$2:$E$251,$A95))</f>
        <v/>
      </c>
      <c r="G95" s="28">
        <f>IF($A95="","",SUMIFS(Sätze!$Q$2:$Q$251,Sätze!$E$2:$E$251,$A95))</f>
        <v/>
      </c>
      <c r="H95" s="28">
        <f>IF($A95="","",SUMIFS(Sätze!$S$2:$S$251,Sätze!$E$2:$E$251,$A95))</f>
        <v/>
      </c>
      <c r="I95" s="15">
        <f>IF($A95="","",SUMIFS(Sätze!$T$2:$T$251,Sätze!$E$2:$E$251,$A95))</f>
        <v/>
      </c>
    </row>
    <row r="96">
      <c r="A96" s="10">
        <f>IF(Beete!$B96="","",Beete!$B96)</f>
        <v/>
      </c>
      <c r="B96" s="15">
        <f>IF($A96="","",Beete!$E96)</f>
        <v/>
      </c>
      <c r="C96" s="10">
        <f>IF($A96="","",COUNTIFS(Sätze!$E$2:$E$251,$A96))</f>
        <v/>
      </c>
      <c r="D96" s="26">
        <f>IF($A96="","",IFERROR(IF(_xlfn.MINIFS(Sätze!$F$2:$F$251,Sätze!$E$2:$E$251,$A96)=0,"",_xlfn.MINIFS(Sätze!$F$2:$F$251,Sätze!$E$2:$E$251,$A96)),""))</f>
        <v/>
      </c>
      <c r="E96" s="26">
        <f>IF($A96="","",IFERROR(IF(_xlfn.MAXIFS(Sätze!$I$2:$I$251,Sätze!$E$2:$E$251,$A96)=0,"",_xlfn.MAXIFS(Sätze!$I$2:$I$251,Sätze!$E$2:$E$251,$A96)),""))</f>
        <v/>
      </c>
      <c r="F96" s="26">
        <f>IF($A96="","",SUMIFS(Sätze!$N$2:$N$251,Sätze!$E$2:$E$251,$A96))</f>
        <v/>
      </c>
      <c r="G96" s="28">
        <f>IF($A96="","",SUMIFS(Sätze!$Q$2:$Q$251,Sätze!$E$2:$E$251,$A96))</f>
        <v/>
      </c>
      <c r="H96" s="28">
        <f>IF($A96="","",SUMIFS(Sätze!$S$2:$S$251,Sätze!$E$2:$E$251,$A96))</f>
        <v/>
      </c>
      <c r="I96" s="15">
        <f>IF($A96="","",SUMIFS(Sätze!$T$2:$T$251,Sätze!$E$2:$E$251,$A96))</f>
        <v/>
      </c>
    </row>
    <row r="97">
      <c r="A97" s="10">
        <f>IF(Beete!$B97="","",Beete!$B97)</f>
        <v/>
      </c>
      <c r="B97" s="15">
        <f>IF($A97="","",Beete!$E97)</f>
        <v/>
      </c>
      <c r="C97" s="10">
        <f>IF($A97="","",COUNTIFS(Sätze!$E$2:$E$251,$A97))</f>
        <v/>
      </c>
      <c r="D97" s="26">
        <f>IF($A97="","",IFERROR(IF(_xlfn.MINIFS(Sätze!$F$2:$F$251,Sätze!$E$2:$E$251,$A97)=0,"",_xlfn.MINIFS(Sätze!$F$2:$F$251,Sätze!$E$2:$E$251,$A97)),""))</f>
        <v/>
      </c>
      <c r="E97" s="26">
        <f>IF($A97="","",IFERROR(IF(_xlfn.MAXIFS(Sätze!$I$2:$I$251,Sätze!$E$2:$E$251,$A97)=0,"",_xlfn.MAXIFS(Sätze!$I$2:$I$251,Sätze!$E$2:$E$251,$A97)),""))</f>
        <v/>
      </c>
      <c r="F97" s="26">
        <f>IF($A97="","",SUMIFS(Sätze!$N$2:$N$251,Sätze!$E$2:$E$251,$A97))</f>
        <v/>
      </c>
      <c r="G97" s="28">
        <f>IF($A97="","",SUMIFS(Sätze!$Q$2:$Q$251,Sätze!$E$2:$E$251,$A97))</f>
        <v/>
      </c>
      <c r="H97" s="28">
        <f>IF($A97="","",SUMIFS(Sätze!$S$2:$S$251,Sätze!$E$2:$E$251,$A97))</f>
        <v/>
      </c>
      <c r="I97" s="15">
        <f>IF($A97="","",SUMIFS(Sätze!$T$2:$T$251,Sätze!$E$2:$E$251,$A97))</f>
        <v/>
      </c>
    </row>
    <row r="98">
      <c r="A98" s="10">
        <f>IF(Beete!$B98="","",Beete!$B98)</f>
        <v/>
      </c>
      <c r="B98" s="15">
        <f>IF($A98="","",Beete!$E98)</f>
        <v/>
      </c>
      <c r="C98" s="10">
        <f>IF($A98="","",COUNTIFS(Sätze!$E$2:$E$251,$A98))</f>
        <v/>
      </c>
      <c r="D98" s="26">
        <f>IF($A98="","",IFERROR(IF(_xlfn.MINIFS(Sätze!$F$2:$F$251,Sätze!$E$2:$E$251,$A98)=0,"",_xlfn.MINIFS(Sätze!$F$2:$F$251,Sätze!$E$2:$E$251,$A98)),""))</f>
        <v/>
      </c>
      <c r="E98" s="26">
        <f>IF($A98="","",IFERROR(IF(_xlfn.MAXIFS(Sätze!$I$2:$I$251,Sätze!$E$2:$E$251,$A98)=0,"",_xlfn.MAXIFS(Sätze!$I$2:$I$251,Sätze!$E$2:$E$251,$A98)),""))</f>
        <v/>
      </c>
      <c r="F98" s="26">
        <f>IF($A98="","",SUMIFS(Sätze!$N$2:$N$251,Sätze!$E$2:$E$251,$A98))</f>
        <v/>
      </c>
      <c r="G98" s="28">
        <f>IF($A98="","",SUMIFS(Sätze!$Q$2:$Q$251,Sätze!$E$2:$E$251,$A98))</f>
        <v/>
      </c>
      <c r="H98" s="28">
        <f>IF($A98="","",SUMIFS(Sätze!$S$2:$S$251,Sätze!$E$2:$E$251,$A98))</f>
        <v/>
      </c>
      <c r="I98" s="15">
        <f>IF($A98="","",SUMIFS(Sätze!$T$2:$T$251,Sätze!$E$2:$E$251,$A98))</f>
        <v/>
      </c>
    </row>
    <row r="99">
      <c r="A99" s="10">
        <f>IF(Beete!$B99="","",Beete!$B99)</f>
        <v/>
      </c>
      <c r="B99" s="15">
        <f>IF($A99="","",Beete!$E99)</f>
        <v/>
      </c>
      <c r="C99" s="10">
        <f>IF($A99="","",COUNTIFS(Sätze!$E$2:$E$251,$A99))</f>
        <v/>
      </c>
      <c r="D99" s="26">
        <f>IF($A99="","",IFERROR(IF(_xlfn.MINIFS(Sätze!$F$2:$F$251,Sätze!$E$2:$E$251,$A99)=0,"",_xlfn.MINIFS(Sätze!$F$2:$F$251,Sätze!$E$2:$E$251,$A99)),""))</f>
        <v/>
      </c>
      <c r="E99" s="26">
        <f>IF($A99="","",IFERROR(IF(_xlfn.MAXIFS(Sätze!$I$2:$I$251,Sätze!$E$2:$E$251,$A99)=0,"",_xlfn.MAXIFS(Sätze!$I$2:$I$251,Sätze!$E$2:$E$251,$A99)),""))</f>
        <v/>
      </c>
      <c r="F99" s="26">
        <f>IF($A99="","",SUMIFS(Sätze!$N$2:$N$251,Sätze!$E$2:$E$251,$A99))</f>
        <v/>
      </c>
      <c r="G99" s="28">
        <f>IF($A99="","",SUMIFS(Sätze!$Q$2:$Q$251,Sätze!$E$2:$E$251,$A99))</f>
        <v/>
      </c>
      <c r="H99" s="28">
        <f>IF($A99="","",SUMIFS(Sätze!$S$2:$S$251,Sätze!$E$2:$E$251,$A99))</f>
        <v/>
      </c>
      <c r="I99" s="15">
        <f>IF($A99="","",SUMIFS(Sätze!$T$2:$T$251,Sätze!$E$2:$E$251,$A99))</f>
        <v/>
      </c>
    </row>
    <row r="100">
      <c r="A100" s="10">
        <f>IF(Beete!$B100="","",Beete!$B100)</f>
        <v/>
      </c>
      <c r="B100" s="15">
        <f>IF($A100="","",Beete!$E100)</f>
        <v/>
      </c>
      <c r="C100" s="10">
        <f>IF($A100="","",COUNTIFS(Sätze!$E$2:$E$251,$A100))</f>
        <v/>
      </c>
      <c r="D100" s="26">
        <f>IF($A100="","",IFERROR(IF(_xlfn.MINIFS(Sätze!$F$2:$F$251,Sätze!$E$2:$E$251,$A100)=0,"",_xlfn.MINIFS(Sätze!$F$2:$F$251,Sätze!$E$2:$E$251,$A100)),""))</f>
        <v/>
      </c>
      <c r="E100" s="26">
        <f>IF($A100="","",IFERROR(IF(_xlfn.MAXIFS(Sätze!$I$2:$I$251,Sätze!$E$2:$E$251,$A100)=0,"",_xlfn.MAXIFS(Sätze!$I$2:$I$251,Sätze!$E$2:$E$251,$A100)),""))</f>
        <v/>
      </c>
      <c r="F100" s="26">
        <f>IF($A100="","",SUMIFS(Sätze!$N$2:$N$251,Sätze!$E$2:$E$251,$A100))</f>
        <v/>
      </c>
      <c r="G100" s="28">
        <f>IF($A100="","",SUMIFS(Sätze!$Q$2:$Q$251,Sätze!$E$2:$E$251,$A100))</f>
        <v/>
      </c>
      <c r="H100" s="28">
        <f>IF($A100="","",SUMIFS(Sätze!$S$2:$S$251,Sätze!$E$2:$E$251,$A100))</f>
        <v/>
      </c>
      <c r="I100" s="15">
        <f>IF($A100="","",SUMIFS(Sätze!$T$2:$T$251,Sätze!$E$2:$E$251,$A100))</f>
        <v/>
      </c>
    </row>
    <row r="101">
      <c r="A101" s="10">
        <f>IF(Beete!$B101="","",Beete!$B101)</f>
        <v/>
      </c>
      <c r="B101" s="15">
        <f>IF($A101="","",Beete!$E101)</f>
        <v/>
      </c>
      <c r="C101" s="10">
        <f>IF($A101="","",COUNTIFS(Sätze!$E$2:$E$251,$A101))</f>
        <v/>
      </c>
      <c r="D101" s="26">
        <f>IF($A101="","",IFERROR(IF(_xlfn.MINIFS(Sätze!$F$2:$F$251,Sätze!$E$2:$E$251,$A101)=0,"",_xlfn.MINIFS(Sätze!$F$2:$F$251,Sätze!$E$2:$E$251,$A101)),""))</f>
        <v/>
      </c>
      <c r="E101" s="26">
        <f>IF($A101="","",IFERROR(IF(_xlfn.MAXIFS(Sätze!$I$2:$I$251,Sätze!$E$2:$E$251,$A101)=0,"",_xlfn.MAXIFS(Sätze!$I$2:$I$251,Sätze!$E$2:$E$251,$A101)),""))</f>
        <v/>
      </c>
      <c r="F101" s="26">
        <f>IF($A101="","",SUMIFS(Sätze!$N$2:$N$251,Sätze!$E$2:$E$251,$A101))</f>
        <v/>
      </c>
      <c r="G101" s="28">
        <f>IF($A101="","",SUMIFS(Sätze!$Q$2:$Q$251,Sätze!$E$2:$E$251,$A101))</f>
        <v/>
      </c>
      <c r="H101" s="28">
        <f>IF($A101="","",SUMIFS(Sätze!$S$2:$S$251,Sätze!$E$2:$E$251,$A101))</f>
        <v/>
      </c>
      <c r="I101" s="15">
        <f>IF($A101="","",SUMIFS(Sätze!$T$2:$T$251,Sätze!$E$2:$E$251,$A101))</f>
        <v/>
      </c>
    </row>
    <row r="102">
      <c r="A102" s="10">
        <f>IF(Beete!$B102="","",Beete!$B102)</f>
        <v/>
      </c>
      <c r="B102" s="15">
        <f>IF($A102="","",Beete!$E102)</f>
        <v/>
      </c>
      <c r="C102" s="10">
        <f>IF($A102="","",COUNTIFS(Sätze!$E$2:$E$251,$A102))</f>
        <v/>
      </c>
      <c r="D102" s="26">
        <f>IF($A102="","",IFERROR(IF(_xlfn.MINIFS(Sätze!$F$2:$F$251,Sätze!$E$2:$E$251,$A102)=0,"",_xlfn.MINIFS(Sätze!$F$2:$F$251,Sätze!$E$2:$E$251,$A102)),""))</f>
        <v/>
      </c>
      <c r="E102" s="26">
        <f>IF($A102="","",IFERROR(IF(_xlfn.MAXIFS(Sätze!$I$2:$I$251,Sätze!$E$2:$E$251,$A102)=0,"",_xlfn.MAXIFS(Sätze!$I$2:$I$251,Sätze!$E$2:$E$251,$A102)),""))</f>
        <v/>
      </c>
      <c r="F102" s="26">
        <f>IF($A102="","",SUMIFS(Sätze!$N$2:$N$251,Sätze!$E$2:$E$251,$A102))</f>
        <v/>
      </c>
      <c r="G102" s="28">
        <f>IF($A102="","",SUMIFS(Sätze!$Q$2:$Q$251,Sätze!$E$2:$E$251,$A102))</f>
        <v/>
      </c>
      <c r="H102" s="28">
        <f>IF($A102="","",SUMIFS(Sätze!$S$2:$S$251,Sätze!$E$2:$E$251,$A102))</f>
        <v/>
      </c>
      <c r="I102" s="15">
        <f>IF($A102="","",SUMIFS(Sätze!$T$2:$T$251,Sätze!$E$2:$E$251,$A102))</f>
        <v/>
      </c>
    </row>
    <row r="103">
      <c r="A103" s="10">
        <f>IF(Beete!$B103="","",Beete!$B103)</f>
        <v/>
      </c>
      <c r="B103" s="15">
        <f>IF($A103="","",Beete!$E103)</f>
        <v/>
      </c>
      <c r="C103" s="10">
        <f>IF($A103="","",COUNTIFS(Sätze!$E$2:$E$251,$A103))</f>
        <v/>
      </c>
      <c r="D103" s="26">
        <f>IF($A103="","",IFERROR(IF(_xlfn.MINIFS(Sätze!$F$2:$F$251,Sätze!$E$2:$E$251,$A103)=0,"",_xlfn.MINIFS(Sätze!$F$2:$F$251,Sätze!$E$2:$E$251,$A103)),""))</f>
        <v/>
      </c>
      <c r="E103" s="26">
        <f>IF($A103="","",IFERROR(IF(_xlfn.MAXIFS(Sätze!$I$2:$I$251,Sätze!$E$2:$E$251,$A103)=0,"",_xlfn.MAXIFS(Sätze!$I$2:$I$251,Sätze!$E$2:$E$251,$A103)),""))</f>
        <v/>
      </c>
      <c r="F103" s="26">
        <f>IF($A103="","",SUMIFS(Sätze!$N$2:$N$251,Sätze!$E$2:$E$251,$A103))</f>
        <v/>
      </c>
      <c r="G103" s="28">
        <f>IF($A103="","",SUMIFS(Sätze!$Q$2:$Q$251,Sätze!$E$2:$E$251,$A103))</f>
        <v/>
      </c>
      <c r="H103" s="28">
        <f>IF($A103="","",SUMIFS(Sätze!$S$2:$S$251,Sätze!$E$2:$E$251,$A103))</f>
        <v/>
      </c>
      <c r="I103" s="15">
        <f>IF($A103="","",SUMIFS(Sätze!$T$2:$T$251,Sätze!$E$2:$E$251,$A103))</f>
        <v/>
      </c>
    </row>
    <row r="104">
      <c r="A104" s="10">
        <f>IF(Beete!$B104="","",Beete!$B104)</f>
        <v/>
      </c>
      <c r="B104" s="15">
        <f>IF($A104="","",Beete!$E104)</f>
        <v/>
      </c>
      <c r="C104" s="10">
        <f>IF($A104="","",COUNTIFS(Sätze!$E$2:$E$251,$A104))</f>
        <v/>
      </c>
      <c r="D104" s="26">
        <f>IF($A104="","",IFERROR(IF(_xlfn.MINIFS(Sätze!$F$2:$F$251,Sätze!$E$2:$E$251,$A104)=0,"",_xlfn.MINIFS(Sätze!$F$2:$F$251,Sätze!$E$2:$E$251,$A104)),""))</f>
        <v/>
      </c>
      <c r="E104" s="26">
        <f>IF($A104="","",IFERROR(IF(_xlfn.MAXIFS(Sätze!$I$2:$I$251,Sätze!$E$2:$E$251,$A104)=0,"",_xlfn.MAXIFS(Sätze!$I$2:$I$251,Sätze!$E$2:$E$251,$A104)),""))</f>
        <v/>
      </c>
      <c r="F104" s="26">
        <f>IF($A104="","",SUMIFS(Sätze!$N$2:$N$251,Sätze!$E$2:$E$251,$A104))</f>
        <v/>
      </c>
      <c r="G104" s="28">
        <f>IF($A104="","",SUMIFS(Sätze!$Q$2:$Q$251,Sätze!$E$2:$E$251,$A104))</f>
        <v/>
      </c>
      <c r="H104" s="28">
        <f>IF($A104="","",SUMIFS(Sätze!$S$2:$S$251,Sätze!$E$2:$E$251,$A104))</f>
        <v/>
      </c>
      <c r="I104" s="15">
        <f>IF($A104="","",SUMIFS(Sätze!$T$2:$T$251,Sätze!$E$2:$E$251,$A104))</f>
        <v/>
      </c>
    </row>
    <row r="105">
      <c r="A105" s="10">
        <f>IF(Beete!$B105="","",Beete!$B105)</f>
        <v/>
      </c>
      <c r="B105" s="15">
        <f>IF($A105="","",Beete!$E105)</f>
        <v/>
      </c>
      <c r="C105" s="10">
        <f>IF($A105="","",COUNTIFS(Sätze!$E$2:$E$251,$A105))</f>
        <v/>
      </c>
      <c r="D105" s="26">
        <f>IF($A105="","",IFERROR(IF(_xlfn.MINIFS(Sätze!$F$2:$F$251,Sätze!$E$2:$E$251,$A105)=0,"",_xlfn.MINIFS(Sätze!$F$2:$F$251,Sätze!$E$2:$E$251,$A105)),""))</f>
        <v/>
      </c>
      <c r="E105" s="26">
        <f>IF($A105="","",IFERROR(IF(_xlfn.MAXIFS(Sätze!$I$2:$I$251,Sätze!$E$2:$E$251,$A105)=0,"",_xlfn.MAXIFS(Sätze!$I$2:$I$251,Sätze!$E$2:$E$251,$A105)),""))</f>
        <v/>
      </c>
      <c r="F105" s="26">
        <f>IF($A105="","",SUMIFS(Sätze!$N$2:$N$251,Sätze!$E$2:$E$251,$A105))</f>
        <v/>
      </c>
      <c r="G105" s="28">
        <f>IF($A105="","",SUMIFS(Sätze!$Q$2:$Q$251,Sätze!$E$2:$E$251,$A105))</f>
        <v/>
      </c>
      <c r="H105" s="28">
        <f>IF($A105="","",SUMIFS(Sätze!$S$2:$S$251,Sätze!$E$2:$E$251,$A105))</f>
        <v/>
      </c>
      <c r="I105" s="15">
        <f>IF($A105="","",SUMIFS(Sätze!$T$2:$T$251,Sätze!$E$2:$E$251,$A105))</f>
        <v/>
      </c>
    </row>
    <row r="106">
      <c r="A106" s="10">
        <f>IF(Beete!$B106="","",Beete!$B106)</f>
        <v/>
      </c>
      <c r="B106" s="15">
        <f>IF($A106="","",Beete!$E106)</f>
        <v/>
      </c>
      <c r="C106" s="10">
        <f>IF($A106="","",COUNTIFS(Sätze!$E$2:$E$251,$A106))</f>
        <v/>
      </c>
      <c r="D106" s="26">
        <f>IF($A106="","",IFERROR(IF(_xlfn.MINIFS(Sätze!$F$2:$F$251,Sätze!$E$2:$E$251,$A106)=0,"",_xlfn.MINIFS(Sätze!$F$2:$F$251,Sätze!$E$2:$E$251,$A106)),""))</f>
        <v/>
      </c>
      <c r="E106" s="26">
        <f>IF($A106="","",IFERROR(IF(_xlfn.MAXIFS(Sätze!$I$2:$I$251,Sätze!$E$2:$E$251,$A106)=0,"",_xlfn.MAXIFS(Sätze!$I$2:$I$251,Sätze!$E$2:$E$251,$A106)),""))</f>
        <v/>
      </c>
      <c r="F106" s="26">
        <f>IF($A106="","",SUMIFS(Sätze!$N$2:$N$251,Sätze!$E$2:$E$251,$A106))</f>
        <v/>
      </c>
      <c r="G106" s="28">
        <f>IF($A106="","",SUMIFS(Sätze!$Q$2:$Q$251,Sätze!$E$2:$E$251,$A106))</f>
        <v/>
      </c>
      <c r="H106" s="28">
        <f>IF($A106="","",SUMIFS(Sätze!$S$2:$S$251,Sätze!$E$2:$E$251,$A106))</f>
        <v/>
      </c>
      <c r="I106" s="15">
        <f>IF($A106="","",SUMIFS(Sätze!$T$2:$T$251,Sätze!$E$2:$E$251,$A106))</f>
        <v/>
      </c>
    </row>
    <row r="107">
      <c r="A107" s="10">
        <f>IF(Beete!$B107="","",Beete!$B107)</f>
        <v/>
      </c>
      <c r="B107" s="15">
        <f>IF($A107="","",Beete!$E107)</f>
        <v/>
      </c>
      <c r="C107" s="10">
        <f>IF($A107="","",COUNTIFS(Sätze!$E$2:$E$251,$A107))</f>
        <v/>
      </c>
      <c r="D107" s="26">
        <f>IF($A107="","",IFERROR(IF(_xlfn.MINIFS(Sätze!$F$2:$F$251,Sätze!$E$2:$E$251,$A107)=0,"",_xlfn.MINIFS(Sätze!$F$2:$F$251,Sätze!$E$2:$E$251,$A107)),""))</f>
        <v/>
      </c>
      <c r="E107" s="26">
        <f>IF($A107="","",IFERROR(IF(_xlfn.MAXIFS(Sätze!$I$2:$I$251,Sätze!$E$2:$E$251,$A107)=0,"",_xlfn.MAXIFS(Sätze!$I$2:$I$251,Sätze!$E$2:$E$251,$A107)),""))</f>
        <v/>
      </c>
      <c r="F107" s="26">
        <f>IF($A107="","",SUMIFS(Sätze!$N$2:$N$251,Sätze!$E$2:$E$251,$A107))</f>
        <v/>
      </c>
      <c r="G107" s="28">
        <f>IF($A107="","",SUMIFS(Sätze!$Q$2:$Q$251,Sätze!$E$2:$E$251,$A107))</f>
        <v/>
      </c>
      <c r="H107" s="28">
        <f>IF($A107="","",SUMIFS(Sätze!$S$2:$S$251,Sätze!$E$2:$E$251,$A107))</f>
        <v/>
      </c>
      <c r="I107" s="15">
        <f>IF($A107="","",SUMIFS(Sätze!$T$2:$T$251,Sätze!$E$2:$E$251,$A107))</f>
        <v/>
      </c>
    </row>
    <row r="108">
      <c r="A108" s="10">
        <f>IF(Beete!$B108="","",Beete!$B108)</f>
        <v/>
      </c>
      <c r="B108" s="15">
        <f>IF($A108="","",Beete!$E108)</f>
        <v/>
      </c>
      <c r="C108" s="10">
        <f>IF($A108="","",COUNTIFS(Sätze!$E$2:$E$251,$A108))</f>
        <v/>
      </c>
      <c r="D108" s="26">
        <f>IF($A108="","",IFERROR(IF(_xlfn.MINIFS(Sätze!$F$2:$F$251,Sätze!$E$2:$E$251,$A108)=0,"",_xlfn.MINIFS(Sätze!$F$2:$F$251,Sätze!$E$2:$E$251,$A108)),""))</f>
        <v/>
      </c>
      <c r="E108" s="26">
        <f>IF($A108="","",IFERROR(IF(_xlfn.MAXIFS(Sätze!$I$2:$I$251,Sätze!$E$2:$E$251,$A108)=0,"",_xlfn.MAXIFS(Sätze!$I$2:$I$251,Sätze!$E$2:$E$251,$A108)),""))</f>
        <v/>
      </c>
      <c r="F108" s="26">
        <f>IF($A108="","",SUMIFS(Sätze!$N$2:$N$251,Sätze!$E$2:$E$251,$A108))</f>
        <v/>
      </c>
      <c r="G108" s="28">
        <f>IF($A108="","",SUMIFS(Sätze!$Q$2:$Q$251,Sätze!$E$2:$E$251,$A108))</f>
        <v/>
      </c>
      <c r="H108" s="28">
        <f>IF($A108="","",SUMIFS(Sätze!$S$2:$S$251,Sätze!$E$2:$E$251,$A108))</f>
        <v/>
      </c>
      <c r="I108" s="15">
        <f>IF($A108="","",SUMIFS(Sätze!$T$2:$T$251,Sätze!$E$2:$E$251,$A108))</f>
        <v/>
      </c>
    </row>
    <row r="109">
      <c r="A109" s="10">
        <f>IF(Beete!$B109="","",Beete!$B109)</f>
        <v/>
      </c>
      <c r="B109" s="15">
        <f>IF($A109="","",Beete!$E109)</f>
        <v/>
      </c>
      <c r="C109" s="10">
        <f>IF($A109="","",COUNTIFS(Sätze!$E$2:$E$251,$A109))</f>
        <v/>
      </c>
      <c r="D109" s="26">
        <f>IF($A109="","",IFERROR(IF(_xlfn.MINIFS(Sätze!$F$2:$F$251,Sätze!$E$2:$E$251,$A109)=0,"",_xlfn.MINIFS(Sätze!$F$2:$F$251,Sätze!$E$2:$E$251,$A109)),""))</f>
        <v/>
      </c>
      <c r="E109" s="26">
        <f>IF($A109="","",IFERROR(IF(_xlfn.MAXIFS(Sätze!$I$2:$I$251,Sätze!$E$2:$E$251,$A109)=0,"",_xlfn.MAXIFS(Sätze!$I$2:$I$251,Sätze!$E$2:$E$251,$A109)),""))</f>
        <v/>
      </c>
      <c r="F109" s="26">
        <f>IF($A109="","",SUMIFS(Sätze!$N$2:$N$251,Sätze!$E$2:$E$251,$A109))</f>
        <v/>
      </c>
      <c r="G109" s="28">
        <f>IF($A109="","",SUMIFS(Sätze!$Q$2:$Q$251,Sätze!$E$2:$E$251,$A109))</f>
        <v/>
      </c>
      <c r="H109" s="28">
        <f>IF($A109="","",SUMIFS(Sätze!$S$2:$S$251,Sätze!$E$2:$E$251,$A109))</f>
        <v/>
      </c>
      <c r="I109" s="15">
        <f>IF($A109="","",SUMIFS(Sätze!$T$2:$T$251,Sätze!$E$2:$E$251,$A109))</f>
        <v/>
      </c>
    </row>
    <row r="110">
      <c r="A110" s="10">
        <f>IF(Beete!$B110="","",Beete!$B110)</f>
        <v/>
      </c>
      <c r="B110" s="15">
        <f>IF($A110="","",Beete!$E110)</f>
        <v/>
      </c>
      <c r="C110" s="10">
        <f>IF($A110="","",COUNTIFS(Sätze!$E$2:$E$251,$A110))</f>
        <v/>
      </c>
      <c r="D110" s="26">
        <f>IF($A110="","",IFERROR(IF(_xlfn.MINIFS(Sätze!$F$2:$F$251,Sätze!$E$2:$E$251,$A110)=0,"",_xlfn.MINIFS(Sätze!$F$2:$F$251,Sätze!$E$2:$E$251,$A110)),""))</f>
        <v/>
      </c>
      <c r="E110" s="26">
        <f>IF($A110="","",IFERROR(IF(_xlfn.MAXIFS(Sätze!$I$2:$I$251,Sätze!$E$2:$E$251,$A110)=0,"",_xlfn.MAXIFS(Sätze!$I$2:$I$251,Sätze!$E$2:$E$251,$A110)),""))</f>
        <v/>
      </c>
      <c r="F110" s="26">
        <f>IF($A110="","",SUMIFS(Sätze!$N$2:$N$251,Sätze!$E$2:$E$251,$A110))</f>
        <v/>
      </c>
      <c r="G110" s="28">
        <f>IF($A110="","",SUMIFS(Sätze!$Q$2:$Q$251,Sätze!$E$2:$E$251,$A110))</f>
        <v/>
      </c>
      <c r="H110" s="28">
        <f>IF($A110="","",SUMIFS(Sätze!$S$2:$S$251,Sätze!$E$2:$E$251,$A110))</f>
        <v/>
      </c>
      <c r="I110" s="15">
        <f>IF($A110="","",SUMIFS(Sätze!$T$2:$T$251,Sätze!$E$2:$E$251,$A110))</f>
        <v/>
      </c>
    </row>
    <row r="111">
      <c r="A111" s="10">
        <f>IF(Beete!$B111="","",Beete!$B111)</f>
        <v/>
      </c>
      <c r="B111" s="15">
        <f>IF($A111="","",Beete!$E111)</f>
        <v/>
      </c>
      <c r="C111" s="10">
        <f>IF($A111="","",COUNTIFS(Sätze!$E$2:$E$251,$A111))</f>
        <v/>
      </c>
      <c r="D111" s="26">
        <f>IF($A111="","",IFERROR(IF(_xlfn.MINIFS(Sätze!$F$2:$F$251,Sätze!$E$2:$E$251,$A111)=0,"",_xlfn.MINIFS(Sätze!$F$2:$F$251,Sätze!$E$2:$E$251,$A111)),""))</f>
        <v/>
      </c>
      <c r="E111" s="26">
        <f>IF($A111="","",IFERROR(IF(_xlfn.MAXIFS(Sätze!$I$2:$I$251,Sätze!$E$2:$E$251,$A111)=0,"",_xlfn.MAXIFS(Sätze!$I$2:$I$251,Sätze!$E$2:$E$251,$A111)),""))</f>
        <v/>
      </c>
      <c r="F111" s="26">
        <f>IF($A111="","",SUMIFS(Sätze!$N$2:$N$251,Sätze!$E$2:$E$251,$A111))</f>
        <v/>
      </c>
      <c r="G111" s="28">
        <f>IF($A111="","",SUMIFS(Sätze!$Q$2:$Q$251,Sätze!$E$2:$E$251,$A111))</f>
        <v/>
      </c>
      <c r="H111" s="28">
        <f>IF($A111="","",SUMIFS(Sätze!$S$2:$S$251,Sätze!$E$2:$E$251,$A111))</f>
        <v/>
      </c>
      <c r="I111" s="15">
        <f>IF($A111="","",SUMIFS(Sätze!$T$2:$T$251,Sätze!$E$2:$E$251,$A111))</f>
        <v/>
      </c>
    </row>
    <row r="112">
      <c r="A112" s="10">
        <f>IF(Beete!$B112="","",Beete!$B112)</f>
        <v/>
      </c>
      <c r="B112" s="15">
        <f>IF($A112="","",Beete!$E112)</f>
        <v/>
      </c>
      <c r="C112" s="10">
        <f>IF($A112="","",COUNTIFS(Sätze!$E$2:$E$251,$A112))</f>
        <v/>
      </c>
      <c r="D112" s="26">
        <f>IF($A112="","",IFERROR(IF(_xlfn.MINIFS(Sätze!$F$2:$F$251,Sätze!$E$2:$E$251,$A112)=0,"",_xlfn.MINIFS(Sätze!$F$2:$F$251,Sätze!$E$2:$E$251,$A112)),""))</f>
        <v/>
      </c>
      <c r="E112" s="26">
        <f>IF($A112="","",IFERROR(IF(_xlfn.MAXIFS(Sätze!$I$2:$I$251,Sätze!$E$2:$E$251,$A112)=0,"",_xlfn.MAXIFS(Sätze!$I$2:$I$251,Sätze!$E$2:$E$251,$A112)),""))</f>
        <v/>
      </c>
      <c r="F112" s="26">
        <f>IF($A112="","",SUMIFS(Sätze!$N$2:$N$251,Sätze!$E$2:$E$251,$A112))</f>
        <v/>
      </c>
      <c r="G112" s="28">
        <f>IF($A112="","",SUMIFS(Sätze!$Q$2:$Q$251,Sätze!$E$2:$E$251,$A112))</f>
        <v/>
      </c>
      <c r="H112" s="28">
        <f>IF($A112="","",SUMIFS(Sätze!$S$2:$S$251,Sätze!$E$2:$E$251,$A112))</f>
        <v/>
      </c>
      <c r="I112" s="15">
        <f>IF($A112="","",SUMIFS(Sätze!$T$2:$T$251,Sätze!$E$2:$E$251,$A112))</f>
        <v/>
      </c>
    </row>
    <row r="113">
      <c r="A113" s="10">
        <f>IF(Beete!$B113="","",Beete!$B113)</f>
        <v/>
      </c>
      <c r="B113" s="15">
        <f>IF($A113="","",Beete!$E113)</f>
        <v/>
      </c>
      <c r="C113" s="10">
        <f>IF($A113="","",COUNTIFS(Sätze!$E$2:$E$251,$A113))</f>
        <v/>
      </c>
      <c r="D113" s="26">
        <f>IF($A113="","",IFERROR(IF(_xlfn.MINIFS(Sätze!$F$2:$F$251,Sätze!$E$2:$E$251,$A113)=0,"",_xlfn.MINIFS(Sätze!$F$2:$F$251,Sätze!$E$2:$E$251,$A113)),""))</f>
        <v/>
      </c>
      <c r="E113" s="26">
        <f>IF($A113="","",IFERROR(IF(_xlfn.MAXIFS(Sätze!$I$2:$I$251,Sätze!$E$2:$E$251,$A113)=0,"",_xlfn.MAXIFS(Sätze!$I$2:$I$251,Sätze!$E$2:$E$251,$A113)),""))</f>
        <v/>
      </c>
      <c r="F113" s="26">
        <f>IF($A113="","",SUMIFS(Sätze!$N$2:$N$251,Sätze!$E$2:$E$251,$A113))</f>
        <v/>
      </c>
      <c r="G113" s="28">
        <f>IF($A113="","",SUMIFS(Sätze!$Q$2:$Q$251,Sätze!$E$2:$E$251,$A113))</f>
        <v/>
      </c>
      <c r="H113" s="28">
        <f>IF($A113="","",SUMIFS(Sätze!$S$2:$S$251,Sätze!$E$2:$E$251,$A113))</f>
        <v/>
      </c>
      <c r="I113" s="15">
        <f>IF($A113="","",SUMIFS(Sätze!$T$2:$T$251,Sätze!$E$2:$E$251,$A113))</f>
        <v/>
      </c>
    </row>
    <row r="114">
      <c r="A114" s="10">
        <f>IF(Beete!$B114="","",Beete!$B114)</f>
        <v/>
      </c>
      <c r="B114" s="15">
        <f>IF($A114="","",Beete!$E114)</f>
        <v/>
      </c>
      <c r="C114" s="10">
        <f>IF($A114="","",COUNTIFS(Sätze!$E$2:$E$251,$A114))</f>
        <v/>
      </c>
      <c r="D114" s="26">
        <f>IF($A114="","",IFERROR(IF(_xlfn.MINIFS(Sätze!$F$2:$F$251,Sätze!$E$2:$E$251,$A114)=0,"",_xlfn.MINIFS(Sätze!$F$2:$F$251,Sätze!$E$2:$E$251,$A114)),""))</f>
        <v/>
      </c>
      <c r="E114" s="26">
        <f>IF($A114="","",IFERROR(IF(_xlfn.MAXIFS(Sätze!$I$2:$I$251,Sätze!$E$2:$E$251,$A114)=0,"",_xlfn.MAXIFS(Sätze!$I$2:$I$251,Sätze!$E$2:$E$251,$A114)),""))</f>
        <v/>
      </c>
      <c r="F114" s="26">
        <f>IF($A114="","",SUMIFS(Sätze!$N$2:$N$251,Sätze!$E$2:$E$251,$A114))</f>
        <v/>
      </c>
      <c r="G114" s="28">
        <f>IF($A114="","",SUMIFS(Sätze!$Q$2:$Q$251,Sätze!$E$2:$E$251,$A114))</f>
        <v/>
      </c>
      <c r="H114" s="28">
        <f>IF($A114="","",SUMIFS(Sätze!$S$2:$S$251,Sätze!$E$2:$E$251,$A114))</f>
        <v/>
      </c>
      <c r="I114" s="15">
        <f>IF($A114="","",SUMIFS(Sätze!$T$2:$T$251,Sätze!$E$2:$E$251,$A114))</f>
        <v/>
      </c>
    </row>
    <row r="115">
      <c r="A115" s="10">
        <f>IF(Beete!$B115="","",Beete!$B115)</f>
        <v/>
      </c>
      <c r="B115" s="15">
        <f>IF($A115="","",Beete!$E115)</f>
        <v/>
      </c>
      <c r="C115" s="10">
        <f>IF($A115="","",COUNTIFS(Sätze!$E$2:$E$251,$A115))</f>
        <v/>
      </c>
      <c r="D115" s="26">
        <f>IF($A115="","",IFERROR(IF(_xlfn.MINIFS(Sätze!$F$2:$F$251,Sätze!$E$2:$E$251,$A115)=0,"",_xlfn.MINIFS(Sätze!$F$2:$F$251,Sätze!$E$2:$E$251,$A115)),""))</f>
        <v/>
      </c>
      <c r="E115" s="26">
        <f>IF($A115="","",IFERROR(IF(_xlfn.MAXIFS(Sätze!$I$2:$I$251,Sätze!$E$2:$E$251,$A115)=0,"",_xlfn.MAXIFS(Sätze!$I$2:$I$251,Sätze!$E$2:$E$251,$A115)),""))</f>
        <v/>
      </c>
      <c r="F115" s="26">
        <f>IF($A115="","",SUMIFS(Sätze!$N$2:$N$251,Sätze!$E$2:$E$251,$A115))</f>
        <v/>
      </c>
      <c r="G115" s="28">
        <f>IF($A115="","",SUMIFS(Sätze!$Q$2:$Q$251,Sätze!$E$2:$E$251,$A115))</f>
        <v/>
      </c>
      <c r="H115" s="28">
        <f>IF($A115="","",SUMIFS(Sätze!$S$2:$S$251,Sätze!$E$2:$E$251,$A115))</f>
        <v/>
      </c>
      <c r="I115" s="15">
        <f>IF($A115="","",SUMIFS(Sätze!$T$2:$T$251,Sätze!$E$2:$E$251,$A115))</f>
        <v/>
      </c>
    </row>
    <row r="116">
      <c r="A116" s="10">
        <f>IF(Beete!$B116="","",Beete!$B116)</f>
        <v/>
      </c>
      <c r="B116" s="15">
        <f>IF($A116="","",Beete!$E116)</f>
        <v/>
      </c>
      <c r="C116" s="10">
        <f>IF($A116="","",COUNTIFS(Sätze!$E$2:$E$251,$A116))</f>
        <v/>
      </c>
      <c r="D116" s="26">
        <f>IF($A116="","",IFERROR(IF(_xlfn.MINIFS(Sätze!$F$2:$F$251,Sätze!$E$2:$E$251,$A116)=0,"",_xlfn.MINIFS(Sätze!$F$2:$F$251,Sätze!$E$2:$E$251,$A116)),""))</f>
        <v/>
      </c>
      <c r="E116" s="26">
        <f>IF($A116="","",IFERROR(IF(_xlfn.MAXIFS(Sätze!$I$2:$I$251,Sätze!$E$2:$E$251,$A116)=0,"",_xlfn.MAXIFS(Sätze!$I$2:$I$251,Sätze!$E$2:$E$251,$A116)),""))</f>
        <v/>
      </c>
      <c r="F116" s="26">
        <f>IF($A116="","",SUMIFS(Sätze!$N$2:$N$251,Sätze!$E$2:$E$251,$A116))</f>
        <v/>
      </c>
      <c r="G116" s="28">
        <f>IF($A116="","",SUMIFS(Sätze!$Q$2:$Q$251,Sätze!$E$2:$E$251,$A116))</f>
        <v/>
      </c>
      <c r="H116" s="28">
        <f>IF($A116="","",SUMIFS(Sätze!$S$2:$S$251,Sätze!$E$2:$E$251,$A116))</f>
        <v/>
      </c>
      <c r="I116" s="15">
        <f>IF($A116="","",SUMIFS(Sätze!$T$2:$T$251,Sätze!$E$2:$E$251,$A116))</f>
        <v/>
      </c>
    </row>
    <row r="117">
      <c r="A117" s="10">
        <f>IF(Beete!$B117="","",Beete!$B117)</f>
        <v/>
      </c>
      <c r="B117" s="15">
        <f>IF($A117="","",Beete!$E117)</f>
        <v/>
      </c>
      <c r="C117" s="10">
        <f>IF($A117="","",COUNTIFS(Sätze!$E$2:$E$251,$A117))</f>
        <v/>
      </c>
      <c r="D117" s="26">
        <f>IF($A117="","",IFERROR(IF(_xlfn.MINIFS(Sätze!$F$2:$F$251,Sätze!$E$2:$E$251,$A117)=0,"",_xlfn.MINIFS(Sätze!$F$2:$F$251,Sätze!$E$2:$E$251,$A117)),""))</f>
        <v/>
      </c>
      <c r="E117" s="26">
        <f>IF($A117="","",IFERROR(IF(_xlfn.MAXIFS(Sätze!$I$2:$I$251,Sätze!$E$2:$E$251,$A117)=0,"",_xlfn.MAXIFS(Sätze!$I$2:$I$251,Sätze!$E$2:$E$251,$A117)),""))</f>
        <v/>
      </c>
      <c r="F117" s="26">
        <f>IF($A117="","",SUMIFS(Sätze!$N$2:$N$251,Sätze!$E$2:$E$251,$A117))</f>
        <v/>
      </c>
      <c r="G117" s="28">
        <f>IF($A117="","",SUMIFS(Sätze!$Q$2:$Q$251,Sätze!$E$2:$E$251,$A117))</f>
        <v/>
      </c>
      <c r="H117" s="28">
        <f>IF($A117="","",SUMIFS(Sätze!$S$2:$S$251,Sätze!$E$2:$E$251,$A117))</f>
        <v/>
      </c>
      <c r="I117" s="15">
        <f>IF($A117="","",SUMIFS(Sätze!$T$2:$T$251,Sätze!$E$2:$E$251,$A117))</f>
        <v/>
      </c>
    </row>
    <row r="118">
      <c r="A118" s="10">
        <f>IF(Beete!$B118="","",Beete!$B118)</f>
        <v/>
      </c>
      <c r="B118" s="15">
        <f>IF($A118="","",Beete!$E118)</f>
        <v/>
      </c>
      <c r="C118" s="10">
        <f>IF($A118="","",COUNTIFS(Sätze!$E$2:$E$251,$A118))</f>
        <v/>
      </c>
      <c r="D118" s="26">
        <f>IF($A118="","",IFERROR(IF(_xlfn.MINIFS(Sätze!$F$2:$F$251,Sätze!$E$2:$E$251,$A118)=0,"",_xlfn.MINIFS(Sätze!$F$2:$F$251,Sätze!$E$2:$E$251,$A118)),""))</f>
        <v/>
      </c>
      <c r="E118" s="26">
        <f>IF($A118="","",IFERROR(IF(_xlfn.MAXIFS(Sätze!$I$2:$I$251,Sätze!$E$2:$E$251,$A118)=0,"",_xlfn.MAXIFS(Sätze!$I$2:$I$251,Sätze!$E$2:$E$251,$A118)),""))</f>
        <v/>
      </c>
      <c r="F118" s="26">
        <f>IF($A118="","",SUMIFS(Sätze!$N$2:$N$251,Sätze!$E$2:$E$251,$A118))</f>
        <v/>
      </c>
      <c r="G118" s="28">
        <f>IF($A118="","",SUMIFS(Sätze!$Q$2:$Q$251,Sätze!$E$2:$E$251,$A118))</f>
        <v/>
      </c>
      <c r="H118" s="28">
        <f>IF($A118="","",SUMIFS(Sätze!$S$2:$S$251,Sätze!$E$2:$E$251,$A118))</f>
        <v/>
      </c>
      <c r="I118" s="15">
        <f>IF($A118="","",SUMIFS(Sätze!$T$2:$T$251,Sätze!$E$2:$E$251,$A118))</f>
        <v/>
      </c>
    </row>
    <row r="119">
      <c r="A119" s="10">
        <f>IF(Beete!$B119="","",Beete!$B119)</f>
        <v/>
      </c>
      <c r="B119" s="15">
        <f>IF($A119="","",Beete!$E119)</f>
        <v/>
      </c>
      <c r="C119" s="10">
        <f>IF($A119="","",COUNTIFS(Sätze!$E$2:$E$251,$A119))</f>
        <v/>
      </c>
      <c r="D119" s="26">
        <f>IF($A119="","",IFERROR(IF(_xlfn.MINIFS(Sätze!$F$2:$F$251,Sätze!$E$2:$E$251,$A119)=0,"",_xlfn.MINIFS(Sätze!$F$2:$F$251,Sätze!$E$2:$E$251,$A119)),""))</f>
        <v/>
      </c>
      <c r="E119" s="26">
        <f>IF($A119="","",IFERROR(IF(_xlfn.MAXIFS(Sätze!$I$2:$I$251,Sätze!$E$2:$E$251,$A119)=0,"",_xlfn.MAXIFS(Sätze!$I$2:$I$251,Sätze!$E$2:$E$251,$A119)),""))</f>
        <v/>
      </c>
      <c r="F119" s="26">
        <f>IF($A119="","",SUMIFS(Sätze!$N$2:$N$251,Sätze!$E$2:$E$251,$A119))</f>
        <v/>
      </c>
      <c r="G119" s="28">
        <f>IF($A119="","",SUMIFS(Sätze!$Q$2:$Q$251,Sätze!$E$2:$E$251,$A119))</f>
        <v/>
      </c>
      <c r="H119" s="28">
        <f>IF($A119="","",SUMIFS(Sätze!$S$2:$S$251,Sätze!$E$2:$E$251,$A119))</f>
        <v/>
      </c>
      <c r="I119" s="15">
        <f>IF($A119="","",SUMIFS(Sätze!$T$2:$T$251,Sätze!$E$2:$E$251,$A119))</f>
        <v/>
      </c>
    </row>
    <row r="120">
      <c r="A120" s="10">
        <f>IF(Beete!$B120="","",Beete!$B120)</f>
        <v/>
      </c>
      <c r="B120" s="15">
        <f>IF($A120="","",Beete!$E120)</f>
        <v/>
      </c>
      <c r="C120" s="10">
        <f>IF($A120="","",COUNTIFS(Sätze!$E$2:$E$251,$A120))</f>
        <v/>
      </c>
      <c r="D120" s="26">
        <f>IF($A120="","",IFERROR(IF(_xlfn.MINIFS(Sätze!$F$2:$F$251,Sätze!$E$2:$E$251,$A120)=0,"",_xlfn.MINIFS(Sätze!$F$2:$F$251,Sätze!$E$2:$E$251,$A120)),""))</f>
        <v/>
      </c>
      <c r="E120" s="26">
        <f>IF($A120="","",IFERROR(IF(_xlfn.MAXIFS(Sätze!$I$2:$I$251,Sätze!$E$2:$E$251,$A120)=0,"",_xlfn.MAXIFS(Sätze!$I$2:$I$251,Sätze!$E$2:$E$251,$A120)),""))</f>
        <v/>
      </c>
      <c r="F120" s="26">
        <f>IF($A120="","",SUMIFS(Sätze!$N$2:$N$251,Sätze!$E$2:$E$251,$A120))</f>
        <v/>
      </c>
      <c r="G120" s="28">
        <f>IF($A120="","",SUMIFS(Sätze!$Q$2:$Q$251,Sätze!$E$2:$E$251,$A120))</f>
        <v/>
      </c>
      <c r="H120" s="28">
        <f>IF($A120="","",SUMIFS(Sätze!$S$2:$S$251,Sätze!$E$2:$E$251,$A120))</f>
        <v/>
      </c>
      <c r="I120" s="15">
        <f>IF($A120="","",SUMIFS(Sätze!$T$2:$T$251,Sätze!$E$2:$E$251,$A120))</f>
        <v/>
      </c>
    </row>
    <row r="121">
      <c r="A121" s="10">
        <f>IF(Beete!$B121="","",Beete!$B121)</f>
        <v/>
      </c>
      <c r="B121" s="15">
        <f>IF($A121="","",Beete!$E121)</f>
        <v/>
      </c>
      <c r="C121" s="10">
        <f>IF($A121="","",COUNTIFS(Sätze!$E$2:$E$251,$A121))</f>
        <v/>
      </c>
      <c r="D121" s="26">
        <f>IF($A121="","",IFERROR(IF(_xlfn.MINIFS(Sätze!$F$2:$F$251,Sätze!$E$2:$E$251,$A121)=0,"",_xlfn.MINIFS(Sätze!$F$2:$F$251,Sätze!$E$2:$E$251,$A121)),""))</f>
        <v/>
      </c>
      <c r="E121" s="26">
        <f>IF($A121="","",IFERROR(IF(_xlfn.MAXIFS(Sätze!$I$2:$I$251,Sätze!$E$2:$E$251,$A121)=0,"",_xlfn.MAXIFS(Sätze!$I$2:$I$251,Sätze!$E$2:$E$251,$A121)),""))</f>
        <v/>
      </c>
      <c r="F121" s="26">
        <f>IF($A121="","",SUMIFS(Sätze!$N$2:$N$251,Sätze!$E$2:$E$251,$A121))</f>
        <v/>
      </c>
      <c r="G121" s="28">
        <f>IF($A121="","",SUMIFS(Sätze!$Q$2:$Q$251,Sätze!$E$2:$E$251,$A121))</f>
        <v/>
      </c>
      <c r="H121" s="28">
        <f>IF($A121="","",SUMIFS(Sätze!$S$2:$S$251,Sätze!$E$2:$E$251,$A121))</f>
        <v/>
      </c>
      <c r="I121" s="15">
        <f>IF($A121="","",SUMIFS(Sätze!$T$2:$T$251,Sätze!$E$2:$E$251,$A121))</f>
        <v/>
      </c>
    </row>
  </sheetData>
  <pageMargins left="0.75" right="0.75" top="1" bottom="1" header="0.5" footer="0.5"/>
  <pageSetup orientation="landscape"/>
</worksheet>
</file>

<file path=xl/worksheets/sheet8.xml><?xml version="1.0" encoding="utf-8"?>
<worksheet xmlns="http://schemas.openxmlformats.org/spreadsheetml/2006/main">
  <sheetPr>
    <outlinePr summaryBelow="1" summaryRight="1"/>
    <pageSetUpPr fitToPage="1"/>
  </sheetPr>
  <dimension ref="B2:L8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3" customWidth="1" min="1" max="1"/>
    <col width="26" customWidth="1" min="2" max="2"/>
    <col width="20" customWidth="1" min="3" max="3"/>
    <col width="11" customWidth="1" min="4" max="4"/>
    <col width="16" customWidth="1" min="5" max="5"/>
    <col width="13" customWidth="1" min="6" max="6"/>
    <col width="17" customWidth="1" min="7" max="7"/>
    <col width="14" customWidth="1" min="8" max="8"/>
    <col width="16" customWidth="1" min="9" max="9"/>
    <col width="18" customWidth="1" min="10" max="10"/>
    <col width="12" customWidth="1" min="11" max="11"/>
    <col width="17" customWidth="1" min="12" max="12"/>
  </cols>
  <sheetData>
    <row r="2">
      <c r="B2" s="22" t="inlineStr">
        <is>
          <t>Bedarf je Anteil</t>
        </is>
      </c>
    </row>
    <row r="3">
      <c r="B3" s="23" t="inlineStr">
        <is>
          <t>Nur für Solawi und Abokiste. Was in einen Ernteanteil gehört, entscheidet ihr; hier steht, was ihr eintragt.</t>
        </is>
      </c>
    </row>
    <row r="5">
      <c r="B5" s="24" t="inlineStr">
        <is>
          <t>Anteils-Äquivalente</t>
        </is>
      </c>
      <c r="C5" s="31" t="n">
        <v>50</v>
      </c>
      <c r="D5" s="23" t="inlineStr">
        <is>
          <t>← voller Anteil 1,0, halber 0,5</t>
        </is>
      </c>
    </row>
    <row r="7" ht="42" customHeight="1">
      <c r="B7" s="12" t="inlineStr">
        <is>
          <t>Kultur</t>
        </is>
      </c>
      <c r="C7" s="12" t="inlineStr">
        <is>
          <t>Menge je vollem Anteil</t>
        </is>
      </c>
      <c r="D7" s="12" t="inlineStr">
        <is>
          <t>Einheit</t>
        </is>
      </c>
      <c r="E7" s="12" t="inlineStr">
        <is>
          <t>Lieferung ab KW</t>
        </is>
      </c>
      <c r="F7" s="12" t="inlineStr">
        <is>
          <t>bis KW</t>
        </is>
      </c>
      <c r="G7" s="12" t="inlineStr">
        <is>
          <t>Bedarf je Woche</t>
        </is>
      </c>
      <c r="H7" s="12" t="inlineStr">
        <is>
          <t>Lieferwochen</t>
        </is>
      </c>
      <c r="I7" s="12" t="inlineStr">
        <is>
          <t>Bedarf gesamt</t>
        </is>
      </c>
      <c r="J7" s="12" t="inlineStr">
        <is>
          <t>erwartet gesamt (Plan)</t>
        </is>
      </c>
      <c r="K7" s="12" t="inlineStr">
        <is>
          <t>Deckung</t>
        </is>
      </c>
      <c r="L7" s="12" t="inlineStr">
        <is>
          <t>Wochen mit Lücke</t>
        </is>
      </c>
    </row>
    <row r="8">
      <c r="B8" s="10">
        <f>IF(Kulturen!$B2="","",Kulturen!$B2)</f>
        <v/>
      </c>
      <c r="C8" s="32" t="n"/>
      <c r="D8" s="10">
        <f>IF($B8="","",T(Kulturen!$M2))</f>
        <v/>
      </c>
      <c r="E8" s="33" t="n"/>
      <c r="F8" s="33" t="n"/>
      <c r="G8" s="15">
        <f>IF(OR($B8="",N($C8)=0),"",ROUND($C8*$C$5,2))</f>
        <v/>
      </c>
      <c r="H8" s="26">
        <f>IF(OR($G8="",Deckung!$B2="",Deckung!$C2=""),"",MOD(Deckung!$C2-Deckung!$B2,52)+1)</f>
        <v/>
      </c>
      <c r="I8" s="15">
        <f>IF(OR($G8="",$H8=""),"",ROUND($G8*$H8,1))</f>
        <v/>
      </c>
      <c r="J8" s="15">
        <f>IF($B8="","",SUMIFS(Sätze!$Q$2:$Q$251,Sätze!$B$2:$B$251,$B8))</f>
        <v/>
      </c>
      <c r="K8" s="34">
        <f>IF(OR($I8="",N($I8)=0),"",$J8/$I8)</f>
        <v/>
      </c>
      <c r="L8" s="26">
        <f>IF($G8="","",Deckung!$BF2)</f>
        <v/>
      </c>
    </row>
    <row r="9">
      <c r="B9" s="10">
        <f>IF(Kulturen!$B3="","",Kulturen!$B3)</f>
        <v/>
      </c>
      <c r="C9" s="32" t="n"/>
      <c r="D9" s="10">
        <f>IF($B9="","",T(Kulturen!$M3))</f>
        <v/>
      </c>
      <c r="E9" s="33" t="n"/>
      <c r="F9" s="33" t="n"/>
      <c r="G9" s="15">
        <f>IF(OR($B9="",N($C9)=0),"",ROUND($C9*$C$5,2))</f>
        <v/>
      </c>
      <c r="H9" s="26">
        <f>IF(OR($G9="",Deckung!$B3="",Deckung!$C3=""),"",MOD(Deckung!$C3-Deckung!$B3,52)+1)</f>
        <v/>
      </c>
      <c r="I9" s="15">
        <f>IF(OR($G9="",$H9=""),"",ROUND($G9*$H9,1))</f>
        <v/>
      </c>
      <c r="J9" s="15">
        <f>IF($B9="","",SUMIFS(Sätze!$Q$2:$Q$251,Sätze!$B$2:$B$251,$B9))</f>
        <v/>
      </c>
      <c r="K9" s="34">
        <f>IF(OR($I9="",N($I9)=0),"",$J9/$I9)</f>
        <v/>
      </c>
      <c r="L9" s="26">
        <f>IF($G9="","",Deckung!$BF3)</f>
        <v/>
      </c>
    </row>
    <row r="10">
      <c r="B10" s="10">
        <f>IF(Kulturen!$B4="","",Kulturen!$B4)</f>
        <v/>
      </c>
      <c r="C10" s="32" t="n"/>
      <c r="D10" s="10">
        <f>IF($B10="","",T(Kulturen!$M4))</f>
        <v/>
      </c>
      <c r="E10" s="33" t="n"/>
      <c r="F10" s="33" t="n"/>
      <c r="G10" s="15">
        <f>IF(OR($B10="",N($C10)=0),"",ROUND($C10*$C$5,2))</f>
        <v/>
      </c>
      <c r="H10" s="26">
        <f>IF(OR($G10="",Deckung!$B4="",Deckung!$C4=""),"",MOD(Deckung!$C4-Deckung!$B4,52)+1)</f>
        <v/>
      </c>
      <c r="I10" s="15">
        <f>IF(OR($G10="",$H10=""),"",ROUND($G10*$H10,1))</f>
        <v/>
      </c>
      <c r="J10" s="15">
        <f>IF($B10="","",SUMIFS(Sätze!$Q$2:$Q$251,Sätze!$B$2:$B$251,$B10))</f>
        <v/>
      </c>
      <c r="K10" s="34">
        <f>IF(OR($I10="",N($I10)=0),"",$J10/$I10)</f>
        <v/>
      </c>
      <c r="L10" s="26">
        <f>IF($G10="","",Deckung!$BF4)</f>
        <v/>
      </c>
    </row>
    <row r="11">
      <c r="B11" s="10">
        <f>IF(Kulturen!$B5="","",Kulturen!$B5)</f>
        <v/>
      </c>
      <c r="C11" s="32" t="n"/>
      <c r="D11" s="10">
        <f>IF($B11="","",T(Kulturen!$M5))</f>
        <v/>
      </c>
      <c r="E11" s="33" t="n"/>
      <c r="F11" s="33" t="n"/>
      <c r="G11" s="15">
        <f>IF(OR($B11="",N($C11)=0),"",ROUND($C11*$C$5,2))</f>
        <v/>
      </c>
      <c r="H11" s="26">
        <f>IF(OR($G11="",Deckung!$B5="",Deckung!$C5=""),"",MOD(Deckung!$C5-Deckung!$B5,52)+1)</f>
        <v/>
      </c>
      <c r="I11" s="15">
        <f>IF(OR($G11="",$H11=""),"",ROUND($G11*$H11,1))</f>
        <v/>
      </c>
      <c r="J11" s="15">
        <f>IF($B11="","",SUMIFS(Sätze!$Q$2:$Q$251,Sätze!$B$2:$B$251,$B11))</f>
        <v/>
      </c>
      <c r="K11" s="34">
        <f>IF(OR($I11="",N($I11)=0),"",$J11/$I11)</f>
        <v/>
      </c>
      <c r="L11" s="26">
        <f>IF($G11="","",Deckung!$BF5)</f>
        <v/>
      </c>
    </row>
    <row r="12">
      <c r="B12" s="10">
        <f>IF(Kulturen!$B6="","",Kulturen!$B6)</f>
        <v/>
      </c>
      <c r="C12" s="32" t="n"/>
      <c r="D12" s="10">
        <f>IF($B12="","",T(Kulturen!$M6))</f>
        <v/>
      </c>
      <c r="E12" s="33" t="n"/>
      <c r="F12" s="33" t="n"/>
      <c r="G12" s="15">
        <f>IF(OR($B12="",N($C12)=0),"",ROUND($C12*$C$5,2))</f>
        <v/>
      </c>
      <c r="H12" s="26">
        <f>IF(OR($G12="",Deckung!$B6="",Deckung!$C6=""),"",MOD(Deckung!$C6-Deckung!$B6,52)+1)</f>
        <v/>
      </c>
      <c r="I12" s="15">
        <f>IF(OR($G12="",$H12=""),"",ROUND($G12*$H12,1))</f>
        <v/>
      </c>
      <c r="J12" s="15">
        <f>IF($B12="","",SUMIFS(Sätze!$Q$2:$Q$251,Sätze!$B$2:$B$251,$B12))</f>
        <v/>
      </c>
      <c r="K12" s="34">
        <f>IF(OR($I12="",N($I12)=0),"",$J12/$I12)</f>
        <v/>
      </c>
      <c r="L12" s="26">
        <f>IF($G12="","",Deckung!$BF6)</f>
        <v/>
      </c>
    </row>
    <row r="13">
      <c r="B13" s="10">
        <f>IF(Kulturen!$B7="","",Kulturen!$B7)</f>
        <v/>
      </c>
      <c r="C13" s="32" t="n"/>
      <c r="D13" s="10">
        <f>IF($B13="","",T(Kulturen!$M7))</f>
        <v/>
      </c>
      <c r="E13" s="33" t="n"/>
      <c r="F13" s="33" t="n"/>
      <c r="G13" s="15">
        <f>IF(OR($B13="",N($C13)=0),"",ROUND($C13*$C$5,2))</f>
        <v/>
      </c>
      <c r="H13" s="26">
        <f>IF(OR($G13="",Deckung!$B7="",Deckung!$C7=""),"",MOD(Deckung!$C7-Deckung!$B7,52)+1)</f>
        <v/>
      </c>
      <c r="I13" s="15">
        <f>IF(OR($G13="",$H13=""),"",ROUND($G13*$H13,1))</f>
        <v/>
      </c>
      <c r="J13" s="15">
        <f>IF($B13="","",SUMIFS(Sätze!$Q$2:$Q$251,Sätze!$B$2:$B$251,$B13))</f>
        <v/>
      </c>
      <c r="K13" s="34">
        <f>IF(OR($I13="",N($I13)=0),"",$J13/$I13)</f>
        <v/>
      </c>
      <c r="L13" s="26">
        <f>IF($G13="","",Deckung!$BF7)</f>
        <v/>
      </c>
    </row>
    <row r="14">
      <c r="B14" s="10">
        <f>IF(Kulturen!$B8="","",Kulturen!$B8)</f>
        <v/>
      </c>
      <c r="C14" s="32" t="n"/>
      <c r="D14" s="10">
        <f>IF($B14="","",T(Kulturen!$M8))</f>
        <v/>
      </c>
      <c r="E14" s="33" t="n"/>
      <c r="F14" s="33" t="n"/>
      <c r="G14" s="15">
        <f>IF(OR($B14="",N($C14)=0),"",ROUND($C14*$C$5,2))</f>
        <v/>
      </c>
      <c r="H14" s="26">
        <f>IF(OR($G14="",Deckung!$B8="",Deckung!$C8=""),"",MOD(Deckung!$C8-Deckung!$B8,52)+1)</f>
        <v/>
      </c>
      <c r="I14" s="15">
        <f>IF(OR($G14="",$H14=""),"",ROUND($G14*$H14,1))</f>
        <v/>
      </c>
      <c r="J14" s="15">
        <f>IF($B14="","",SUMIFS(Sätze!$Q$2:$Q$251,Sätze!$B$2:$B$251,$B14))</f>
        <v/>
      </c>
      <c r="K14" s="34">
        <f>IF(OR($I14="",N($I14)=0),"",$J14/$I14)</f>
        <v/>
      </c>
      <c r="L14" s="26">
        <f>IF($G14="","",Deckung!$BF8)</f>
        <v/>
      </c>
    </row>
    <row r="15">
      <c r="B15" s="10">
        <f>IF(Kulturen!$B9="","",Kulturen!$B9)</f>
        <v/>
      </c>
      <c r="C15" s="32" t="n"/>
      <c r="D15" s="10">
        <f>IF($B15="","",T(Kulturen!$M9))</f>
        <v/>
      </c>
      <c r="E15" s="33" t="n"/>
      <c r="F15" s="33" t="n"/>
      <c r="G15" s="15">
        <f>IF(OR($B15="",N($C15)=0),"",ROUND($C15*$C$5,2))</f>
        <v/>
      </c>
      <c r="H15" s="26">
        <f>IF(OR($G15="",Deckung!$B9="",Deckung!$C9=""),"",MOD(Deckung!$C9-Deckung!$B9,52)+1)</f>
        <v/>
      </c>
      <c r="I15" s="15">
        <f>IF(OR($G15="",$H15=""),"",ROUND($G15*$H15,1))</f>
        <v/>
      </c>
      <c r="J15" s="15">
        <f>IF($B15="","",SUMIFS(Sätze!$Q$2:$Q$251,Sätze!$B$2:$B$251,$B15))</f>
        <v/>
      </c>
      <c r="K15" s="34">
        <f>IF(OR($I15="",N($I15)=0),"",$J15/$I15)</f>
        <v/>
      </c>
      <c r="L15" s="26">
        <f>IF($G15="","",Deckung!$BF9)</f>
        <v/>
      </c>
    </row>
    <row r="16">
      <c r="B16" s="10">
        <f>IF(Kulturen!$B10="","",Kulturen!$B10)</f>
        <v/>
      </c>
      <c r="C16" s="32" t="n"/>
      <c r="D16" s="10">
        <f>IF($B16="","",T(Kulturen!$M10))</f>
        <v/>
      </c>
      <c r="E16" s="33" t="n"/>
      <c r="F16" s="33" t="n"/>
      <c r="G16" s="15">
        <f>IF(OR($B16="",N($C16)=0),"",ROUND($C16*$C$5,2))</f>
        <v/>
      </c>
      <c r="H16" s="26">
        <f>IF(OR($G16="",Deckung!$B10="",Deckung!$C10=""),"",MOD(Deckung!$C10-Deckung!$B10,52)+1)</f>
        <v/>
      </c>
      <c r="I16" s="15">
        <f>IF(OR($G16="",$H16=""),"",ROUND($G16*$H16,1))</f>
        <v/>
      </c>
      <c r="J16" s="15">
        <f>IF($B16="","",SUMIFS(Sätze!$Q$2:$Q$251,Sätze!$B$2:$B$251,$B16))</f>
        <v/>
      </c>
      <c r="K16" s="34">
        <f>IF(OR($I16="",N($I16)=0),"",$J16/$I16)</f>
        <v/>
      </c>
      <c r="L16" s="26">
        <f>IF($G16="","",Deckung!$BF10)</f>
        <v/>
      </c>
    </row>
    <row r="17">
      <c r="B17" s="10">
        <f>IF(Kulturen!$B11="","",Kulturen!$B11)</f>
        <v/>
      </c>
      <c r="C17" s="32" t="n"/>
      <c r="D17" s="10">
        <f>IF($B17="","",T(Kulturen!$M11))</f>
        <v/>
      </c>
      <c r="E17" s="33" t="n"/>
      <c r="F17" s="33" t="n"/>
      <c r="G17" s="15">
        <f>IF(OR($B17="",N($C17)=0),"",ROUND($C17*$C$5,2))</f>
        <v/>
      </c>
      <c r="H17" s="26">
        <f>IF(OR($G17="",Deckung!$B11="",Deckung!$C11=""),"",MOD(Deckung!$C11-Deckung!$B11,52)+1)</f>
        <v/>
      </c>
      <c r="I17" s="15">
        <f>IF(OR($G17="",$H17=""),"",ROUND($G17*$H17,1))</f>
        <v/>
      </c>
      <c r="J17" s="15">
        <f>IF($B17="","",SUMIFS(Sätze!$Q$2:$Q$251,Sätze!$B$2:$B$251,$B17))</f>
        <v/>
      </c>
      <c r="K17" s="34">
        <f>IF(OR($I17="",N($I17)=0),"",$J17/$I17)</f>
        <v/>
      </c>
      <c r="L17" s="26">
        <f>IF($G17="","",Deckung!$BF11)</f>
        <v/>
      </c>
    </row>
    <row r="18">
      <c r="B18" s="10">
        <f>IF(Kulturen!$B12="","",Kulturen!$B12)</f>
        <v/>
      </c>
      <c r="C18" s="32" t="n"/>
      <c r="D18" s="10">
        <f>IF($B18="","",T(Kulturen!$M12))</f>
        <v/>
      </c>
      <c r="E18" s="33" t="n"/>
      <c r="F18" s="33" t="n"/>
      <c r="G18" s="15">
        <f>IF(OR($B18="",N($C18)=0),"",ROUND($C18*$C$5,2))</f>
        <v/>
      </c>
      <c r="H18" s="26">
        <f>IF(OR($G18="",Deckung!$B12="",Deckung!$C12=""),"",MOD(Deckung!$C12-Deckung!$B12,52)+1)</f>
        <v/>
      </c>
      <c r="I18" s="15">
        <f>IF(OR($G18="",$H18=""),"",ROUND($G18*$H18,1))</f>
        <v/>
      </c>
      <c r="J18" s="15">
        <f>IF($B18="","",SUMIFS(Sätze!$Q$2:$Q$251,Sätze!$B$2:$B$251,$B18))</f>
        <v/>
      </c>
      <c r="K18" s="34">
        <f>IF(OR($I18="",N($I18)=0),"",$J18/$I18)</f>
        <v/>
      </c>
      <c r="L18" s="26">
        <f>IF($G18="","",Deckung!$BF12)</f>
        <v/>
      </c>
    </row>
    <row r="19">
      <c r="B19" s="10">
        <f>IF(Kulturen!$B13="","",Kulturen!$B13)</f>
        <v/>
      </c>
      <c r="C19" s="32" t="n"/>
      <c r="D19" s="10">
        <f>IF($B19="","",T(Kulturen!$M13))</f>
        <v/>
      </c>
      <c r="E19" s="33" t="n"/>
      <c r="F19" s="33" t="n"/>
      <c r="G19" s="15">
        <f>IF(OR($B19="",N($C19)=0),"",ROUND($C19*$C$5,2))</f>
        <v/>
      </c>
      <c r="H19" s="26">
        <f>IF(OR($G19="",Deckung!$B13="",Deckung!$C13=""),"",MOD(Deckung!$C13-Deckung!$B13,52)+1)</f>
        <v/>
      </c>
      <c r="I19" s="15">
        <f>IF(OR($G19="",$H19=""),"",ROUND($G19*$H19,1))</f>
        <v/>
      </c>
      <c r="J19" s="15">
        <f>IF($B19="","",SUMIFS(Sätze!$Q$2:$Q$251,Sätze!$B$2:$B$251,$B19))</f>
        <v/>
      </c>
      <c r="K19" s="34">
        <f>IF(OR($I19="",N($I19)=0),"",$J19/$I19)</f>
        <v/>
      </c>
      <c r="L19" s="26">
        <f>IF($G19="","",Deckung!$BF13)</f>
        <v/>
      </c>
    </row>
    <row r="20">
      <c r="B20" s="10">
        <f>IF(Kulturen!$B14="","",Kulturen!$B14)</f>
        <v/>
      </c>
      <c r="C20" s="32" t="n"/>
      <c r="D20" s="10">
        <f>IF($B20="","",T(Kulturen!$M14))</f>
        <v/>
      </c>
      <c r="E20" s="33" t="n"/>
      <c r="F20" s="33" t="n"/>
      <c r="G20" s="15">
        <f>IF(OR($B20="",N($C20)=0),"",ROUND($C20*$C$5,2))</f>
        <v/>
      </c>
      <c r="H20" s="26">
        <f>IF(OR($G20="",Deckung!$B14="",Deckung!$C14=""),"",MOD(Deckung!$C14-Deckung!$B14,52)+1)</f>
        <v/>
      </c>
      <c r="I20" s="15">
        <f>IF(OR($G20="",$H20=""),"",ROUND($G20*$H20,1))</f>
        <v/>
      </c>
      <c r="J20" s="15">
        <f>IF($B20="","",SUMIFS(Sätze!$Q$2:$Q$251,Sätze!$B$2:$B$251,$B20))</f>
        <v/>
      </c>
      <c r="K20" s="34">
        <f>IF(OR($I20="",N($I20)=0),"",$J20/$I20)</f>
        <v/>
      </c>
      <c r="L20" s="26">
        <f>IF($G20="","",Deckung!$BF14)</f>
        <v/>
      </c>
    </row>
    <row r="21">
      <c r="B21" s="10">
        <f>IF(Kulturen!$B15="","",Kulturen!$B15)</f>
        <v/>
      </c>
      <c r="C21" s="32" t="n"/>
      <c r="D21" s="10">
        <f>IF($B21="","",T(Kulturen!$M15))</f>
        <v/>
      </c>
      <c r="E21" s="33" t="n"/>
      <c r="F21" s="33" t="n"/>
      <c r="G21" s="15">
        <f>IF(OR($B21="",N($C21)=0),"",ROUND($C21*$C$5,2))</f>
        <v/>
      </c>
      <c r="H21" s="26">
        <f>IF(OR($G21="",Deckung!$B15="",Deckung!$C15=""),"",MOD(Deckung!$C15-Deckung!$B15,52)+1)</f>
        <v/>
      </c>
      <c r="I21" s="15">
        <f>IF(OR($G21="",$H21=""),"",ROUND($G21*$H21,1))</f>
        <v/>
      </c>
      <c r="J21" s="15">
        <f>IF($B21="","",SUMIFS(Sätze!$Q$2:$Q$251,Sätze!$B$2:$B$251,$B21))</f>
        <v/>
      </c>
      <c r="K21" s="34">
        <f>IF(OR($I21="",N($I21)=0),"",$J21/$I21)</f>
        <v/>
      </c>
      <c r="L21" s="26">
        <f>IF($G21="","",Deckung!$BF15)</f>
        <v/>
      </c>
    </row>
    <row r="22">
      <c r="B22" s="10">
        <f>IF(Kulturen!$B16="","",Kulturen!$B16)</f>
        <v/>
      </c>
      <c r="C22" s="32" t="n"/>
      <c r="D22" s="10">
        <f>IF($B22="","",T(Kulturen!$M16))</f>
        <v/>
      </c>
      <c r="E22" s="33" t="n"/>
      <c r="F22" s="33" t="n"/>
      <c r="G22" s="15">
        <f>IF(OR($B22="",N($C22)=0),"",ROUND($C22*$C$5,2))</f>
        <v/>
      </c>
      <c r="H22" s="26">
        <f>IF(OR($G22="",Deckung!$B16="",Deckung!$C16=""),"",MOD(Deckung!$C16-Deckung!$B16,52)+1)</f>
        <v/>
      </c>
      <c r="I22" s="15">
        <f>IF(OR($G22="",$H22=""),"",ROUND($G22*$H22,1))</f>
        <v/>
      </c>
      <c r="J22" s="15">
        <f>IF($B22="","",SUMIFS(Sätze!$Q$2:$Q$251,Sätze!$B$2:$B$251,$B22))</f>
        <v/>
      </c>
      <c r="K22" s="34">
        <f>IF(OR($I22="",N($I22)=0),"",$J22/$I22)</f>
        <v/>
      </c>
      <c r="L22" s="26">
        <f>IF($G22="","",Deckung!$BF16)</f>
        <v/>
      </c>
    </row>
    <row r="23">
      <c r="B23" s="10">
        <f>IF(Kulturen!$B17="","",Kulturen!$B17)</f>
        <v/>
      </c>
      <c r="C23" s="32" t="n"/>
      <c r="D23" s="10">
        <f>IF($B23="","",T(Kulturen!$M17))</f>
        <v/>
      </c>
      <c r="E23" s="33" t="n"/>
      <c r="F23" s="33" t="n"/>
      <c r="G23" s="15">
        <f>IF(OR($B23="",N($C23)=0),"",ROUND($C23*$C$5,2))</f>
        <v/>
      </c>
      <c r="H23" s="26">
        <f>IF(OR($G23="",Deckung!$B17="",Deckung!$C17=""),"",MOD(Deckung!$C17-Deckung!$B17,52)+1)</f>
        <v/>
      </c>
      <c r="I23" s="15">
        <f>IF(OR($G23="",$H23=""),"",ROUND($G23*$H23,1))</f>
        <v/>
      </c>
      <c r="J23" s="15">
        <f>IF($B23="","",SUMIFS(Sätze!$Q$2:$Q$251,Sätze!$B$2:$B$251,$B23))</f>
        <v/>
      </c>
      <c r="K23" s="34">
        <f>IF(OR($I23="",N($I23)=0),"",$J23/$I23)</f>
        <v/>
      </c>
      <c r="L23" s="26">
        <f>IF($G23="","",Deckung!$BF17)</f>
        <v/>
      </c>
    </row>
    <row r="24">
      <c r="B24" s="10">
        <f>IF(Kulturen!$B18="","",Kulturen!$B18)</f>
        <v/>
      </c>
      <c r="C24" s="32" t="n"/>
      <c r="D24" s="10">
        <f>IF($B24="","",T(Kulturen!$M18))</f>
        <v/>
      </c>
      <c r="E24" s="33" t="n"/>
      <c r="F24" s="33" t="n"/>
      <c r="G24" s="15">
        <f>IF(OR($B24="",N($C24)=0),"",ROUND($C24*$C$5,2))</f>
        <v/>
      </c>
      <c r="H24" s="26">
        <f>IF(OR($G24="",Deckung!$B18="",Deckung!$C18=""),"",MOD(Deckung!$C18-Deckung!$B18,52)+1)</f>
        <v/>
      </c>
      <c r="I24" s="15">
        <f>IF(OR($G24="",$H24=""),"",ROUND($G24*$H24,1))</f>
        <v/>
      </c>
      <c r="J24" s="15">
        <f>IF($B24="","",SUMIFS(Sätze!$Q$2:$Q$251,Sätze!$B$2:$B$251,$B24))</f>
        <v/>
      </c>
      <c r="K24" s="34">
        <f>IF(OR($I24="",N($I24)=0),"",$J24/$I24)</f>
        <v/>
      </c>
      <c r="L24" s="26">
        <f>IF($G24="","",Deckung!$BF18)</f>
        <v/>
      </c>
    </row>
    <row r="25">
      <c r="B25" s="10">
        <f>IF(Kulturen!$B19="","",Kulturen!$B19)</f>
        <v/>
      </c>
      <c r="C25" s="32" t="n"/>
      <c r="D25" s="10">
        <f>IF($B25="","",T(Kulturen!$M19))</f>
        <v/>
      </c>
      <c r="E25" s="33" t="n"/>
      <c r="F25" s="33" t="n"/>
      <c r="G25" s="15">
        <f>IF(OR($B25="",N($C25)=0),"",ROUND($C25*$C$5,2))</f>
        <v/>
      </c>
      <c r="H25" s="26">
        <f>IF(OR($G25="",Deckung!$B19="",Deckung!$C19=""),"",MOD(Deckung!$C19-Deckung!$B19,52)+1)</f>
        <v/>
      </c>
      <c r="I25" s="15">
        <f>IF(OR($G25="",$H25=""),"",ROUND($G25*$H25,1))</f>
        <v/>
      </c>
      <c r="J25" s="15">
        <f>IF($B25="","",SUMIFS(Sätze!$Q$2:$Q$251,Sätze!$B$2:$B$251,$B25))</f>
        <v/>
      </c>
      <c r="K25" s="34">
        <f>IF(OR($I25="",N($I25)=0),"",$J25/$I25)</f>
        <v/>
      </c>
      <c r="L25" s="26">
        <f>IF($G25="","",Deckung!$BF19)</f>
        <v/>
      </c>
    </row>
    <row r="26">
      <c r="B26" s="10">
        <f>IF(Kulturen!$B20="","",Kulturen!$B20)</f>
        <v/>
      </c>
      <c r="C26" s="32" t="n"/>
      <c r="D26" s="10">
        <f>IF($B26="","",T(Kulturen!$M20))</f>
        <v/>
      </c>
      <c r="E26" s="33" t="n"/>
      <c r="F26" s="33" t="n"/>
      <c r="G26" s="15">
        <f>IF(OR($B26="",N($C26)=0),"",ROUND($C26*$C$5,2))</f>
        <v/>
      </c>
      <c r="H26" s="26">
        <f>IF(OR($G26="",Deckung!$B20="",Deckung!$C20=""),"",MOD(Deckung!$C20-Deckung!$B20,52)+1)</f>
        <v/>
      </c>
      <c r="I26" s="15">
        <f>IF(OR($G26="",$H26=""),"",ROUND($G26*$H26,1))</f>
        <v/>
      </c>
      <c r="J26" s="15">
        <f>IF($B26="","",SUMIFS(Sätze!$Q$2:$Q$251,Sätze!$B$2:$B$251,$B26))</f>
        <v/>
      </c>
      <c r="K26" s="34">
        <f>IF(OR($I26="",N($I26)=0),"",$J26/$I26)</f>
        <v/>
      </c>
      <c r="L26" s="26">
        <f>IF($G26="","",Deckung!$BF20)</f>
        <v/>
      </c>
    </row>
    <row r="27">
      <c r="B27" s="10">
        <f>IF(Kulturen!$B21="","",Kulturen!$B21)</f>
        <v/>
      </c>
      <c r="C27" s="32" t="n"/>
      <c r="D27" s="10">
        <f>IF($B27="","",T(Kulturen!$M21))</f>
        <v/>
      </c>
      <c r="E27" s="33" t="n"/>
      <c r="F27" s="33" t="n"/>
      <c r="G27" s="15">
        <f>IF(OR($B27="",N($C27)=0),"",ROUND($C27*$C$5,2))</f>
        <v/>
      </c>
      <c r="H27" s="26">
        <f>IF(OR($G27="",Deckung!$B21="",Deckung!$C21=""),"",MOD(Deckung!$C21-Deckung!$B21,52)+1)</f>
        <v/>
      </c>
      <c r="I27" s="15">
        <f>IF(OR($G27="",$H27=""),"",ROUND($G27*$H27,1))</f>
        <v/>
      </c>
      <c r="J27" s="15">
        <f>IF($B27="","",SUMIFS(Sätze!$Q$2:$Q$251,Sätze!$B$2:$B$251,$B27))</f>
        <v/>
      </c>
      <c r="K27" s="34">
        <f>IF(OR($I27="",N($I27)=0),"",$J27/$I27)</f>
        <v/>
      </c>
      <c r="L27" s="26">
        <f>IF($G27="","",Deckung!$BF21)</f>
        <v/>
      </c>
    </row>
    <row r="28">
      <c r="B28" s="10">
        <f>IF(Kulturen!$B22="","",Kulturen!$B22)</f>
        <v/>
      </c>
      <c r="C28" s="32" t="n"/>
      <c r="D28" s="10">
        <f>IF($B28="","",T(Kulturen!$M22))</f>
        <v/>
      </c>
      <c r="E28" s="33" t="n"/>
      <c r="F28" s="33" t="n"/>
      <c r="G28" s="15">
        <f>IF(OR($B28="",N($C28)=0),"",ROUND($C28*$C$5,2))</f>
        <v/>
      </c>
      <c r="H28" s="26">
        <f>IF(OR($G28="",Deckung!$B22="",Deckung!$C22=""),"",MOD(Deckung!$C22-Deckung!$B22,52)+1)</f>
        <v/>
      </c>
      <c r="I28" s="15">
        <f>IF(OR($G28="",$H28=""),"",ROUND($G28*$H28,1))</f>
        <v/>
      </c>
      <c r="J28" s="15">
        <f>IF($B28="","",SUMIFS(Sätze!$Q$2:$Q$251,Sätze!$B$2:$B$251,$B28))</f>
        <v/>
      </c>
      <c r="K28" s="34">
        <f>IF(OR($I28="",N($I28)=0),"",$J28/$I28)</f>
        <v/>
      </c>
      <c r="L28" s="26">
        <f>IF($G28="","",Deckung!$BF22)</f>
        <v/>
      </c>
    </row>
    <row r="29">
      <c r="B29" s="10">
        <f>IF(Kulturen!$B23="","",Kulturen!$B23)</f>
        <v/>
      </c>
      <c r="C29" s="32" t="n"/>
      <c r="D29" s="10">
        <f>IF($B29="","",T(Kulturen!$M23))</f>
        <v/>
      </c>
      <c r="E29" s="33" t="n"/>
      <c r="F29" s="33" t="n"/>
      <c r="G29" s="15">
        <f>IF(OR($B29="",N($C29)=0),"",ROUND($C29*$C$5,2))</f>
        <v/>
      </c>
      <c r="H29" s="26">
        <f>IF(OR($G29="",Deckung!$B23="",Deckung!$C23=""),"",MOD(Deckung!$C23-Deckung!$B23,52)+1)</f>
        <v/>
      </c>
      <c r="I29" s="15">
        <f>IF(OR($G29="",$H29=""),"",ROUND($G29*$H29,1))</f>
        <v/>
      </c>
      <c r="J29" s="15">
        <f>IF($B29="","",SUMIFS(Sätze!$Q$2:$Q$251,Sätze!$B$2:$B$251,$B29))</f>
        <v/>
      </c>
      <c r="K29" s="34">
        <f>IF(OR($I29="",N($I29)=0),"",$J29/$I29)</f>
        <v/>
      </c>
      <c r="L29" s="26">
        <f>IF($G29="","",Deckung!$BF23)</f>
        <v/>
      </c>
    </row>
    <row r="30">
      <c r="B30" s="10">
        <f>IF(Kulturen!$B24="","",Kulturen!$B24)</f>
        <v/>
      </c>
      <c r="C30" s="32" t="n"/>
      <c r="D30" s="10">
        <f>IF($B30="","",T(Kulturen!$M24))</f>
        <v/>
      </c>
      <c r="E30" s="33" t="n"/>
      <c r="F30" s="33" t="n"/>
      <c r="G30" s="15">
        <f>IF(OR($B30="",N($C30)=0),"",ROUND($C30*$C$5,2))</f>
        <v/>
      </c>
      <c r="H30" s="26">
        <f>IF(OR($G30="",Deckung!$B24="",Deckung!$C24=""),"",MOD(Deckung!$C24-Deckung!$B24,52)+1)</f>
        <v/>
      </c>
      <c r="I30" s="15">
        <f>IF(OR($G30="",$H30=""),"",ROUND($G30*$H30,1))</f>
        <v/>
      </c>
      <c r="J30" s="15">
        <f>IF($B30="","",SUMIFS(Sätze!$Q$2:$Q$251,Sätze!$B$2:$B$251,$B30))</f>
        <v/>
      </c>
      <c r="K30" s="34">
        <f>IF(OR($I30="",N($I30)=0),"",$J30/$I30)</f>
        <v/>
      </c>
      <c r="L30" s="26">
        <f>IF($G30="","",Deckung!$BF24)</f>
        <v/>
      </c>
    </row>
    <row r="31">
      <c r="B31" s="10">
        <f>IF(Kulturen!$B25="","",Kulturen!$B25)</f>
        <v/>
      </c>
      <c r="C31" s="32" t="n"/>
      <c r="D31" s="10">
        <f>IF($B31="","",T(Kulturen!$M25))</f>
        <v/>
      </c>
      <c r="E31" s="33" t="n"/>
      <c r="F31" s="33" t="n"/>
      <c r="G31" s="15">
        <f>IF(OR($B31="",N($C31)=0),"",ROUND($C31*$C$5,2))</f>
        <v/>
      </c>
      <c r="H31" s="26">
        <f>IF(OR($G31="",Deckung!$B25="",Deckung!$C25=""),"",MOD(Deckung!$C25-Deckung!$B25,52)+1)</f>
        <v/>
      </c>
      <c r="I31" s="15">
        <f>IF(OR($G31="",$H31=""),"",ROUND($G31*$H31,1))</f>
        <v/>
      </c>
      <c r="J31" s="15">
        <f>IF($B31="","",SUMIFS(Sätze!$Q$2:$Q$251,Sätze!$B$2:$B$251,$B31))</f>
        <v/>
      </c>
      <c r="K31" s="34">
        <f>IF(OR($I31="",N($I31)=0),"",$J31/$I31)</f>
        <v/>
      </c>
      <c r="L31" s="26">
        <f>IF($G31="","",Deckung!$BF25)</f>
        <v/>
      </c>
    </row>
    <row r="32">
      <c r="B32" s="10">
        <f>IF(Kulturen!$B26="","",Kulturen!$B26)</f>
        <v/>
      </c>
      <c r="C32" s="32" t="n"/>
      <c r="D32" s="10">
        <f>IF($B32="","",T(Kulturen!$M26))</f>
        <v/>
      </c>
      <c r="E32" s="33" t="n"/>
      <c r="F32" s="33" t="n"/>
      <c r="G32" s="15">
        <f>IF(OR($B32="",N($C32)=0),"",ROUND($C32*$C$5,2))</f>
        <v/>
      </c>
      <c r="H32" s="26">
        <f>IF(OR($G32="",Deckung!$B26="",Deckung!$C26=""),"",MOD(Deckung!$C26-Deckung!$B26,52)+1)</f>
        <v/>
      </c>
      <c r="I32" s="15">
        <f>IF(OR($G32="",$H32=""),"",ROUND($G32*$H32,1))</f>
        <v/>
      </c>
      <c r="J32" s="15">
        <f>IF($B32="","",SUMIFS(Sätze!$Q$2:$Q$251,Sätze!$B$2:$B$251,$B32))</f>
        <v/>
      </c>
      <c r="K32" s="34">
        <f>IF(OR($I32="",N($I32)=0),"",$J32/$I32)</f>
        <v/>
      </c>
      <c r="L32" s="26">
        <f>IF($G32="","",Deckung!$BF26)</f>
        <v/>
      </c>
    </row>
    <row r="33">
      <c r="B33" s="10">
        <f>IF(Kulturen!$B27="","",Kulturen!$B27)</f>
        <v/>
      </c>
      <c r="C33" s="32" t="n"/>
      <c r="D33" s="10">
        <f>IF($B33="","",T(Kulturen!$M27))</f>
        <v/>
      </c>
      <c r="E33" s="33" t="n"/>
      <c r="F33" s="33" t="n"/>
      <c r="G33" s="15">
        <f>IF(OR($B33="",N($C33)=0),"",ROUND($C33*$C$5,2))</f>
        <v/>
      </c>
      <c r="H33" s="26">
        <f>IF(OR($G33="",Deckung!$B27="",Deckung!$C27=""),"",MOD(Deckung!$C27-Deckung!$B27,52)+1)</f>
        <v/>
      </c>
      <c r="I33" s="15">
        <f>IF(OR($G33="",$H33=""),"",ROUND($G33*$H33,1))</f>
        <v/>
      </c>
      <c r="J33" s="15">
        <f>IF($B33="","",SUMIFS(Sätze!$Q$2:$Q$251,Sätze!$B$2:$B$251,$B33))</f>
        <v/>
      </c>
      <c r="K33" s="34">
        <f>IF(OR($I33="",N($I33)=0),"",$J33/$I33)</f>
        <v/>
      </c>
      <c r="L33" s="26">
        <f>IF($G33="","",Deckung!$BF27)</f>
        <v/>
      </c>
    </row>
    <row r="34">
      <c r="B34" s="10">
        <f>IF(Kulturen!$B28="","",Kulturen!$B28)</f>
        <v/>
      </c>
      <c r="C34" s="32" t="n"/>
      <c r="D34" s="10">
        <f>IF($B34="","",T(Kulturen!$M28))</f>
        <v/>
      </c>
      <c r="E34" s="33" t="n"/>
      <c r="F34" s="33" t="n"/>
      <c r="G34" s="15">
        <f>IF(OR($B34="",N($C34)=0),"",ROUND($C34*$C$5,2))</f>
        <v/>
      </c>
      <c r="H34" s="26">
        <f>IF(OR($G34="",Deckung!$B28="",Deckung!$C28=""),"",MOD(Deckung!$C28-Deckung!$B28,52)+1)</f>
        <v/>
      </c>
      <c r="I34" s="15">
        <f>IF(OR($G34="",$H34=""),"",ROUND($G34*$H34,1))</f>
        <v/>
      </c>
      <c r="J34" s="15">
        <f>IF($B34="","",SUMIFS(Sätze!$Q$2:$Q$251,Sätze!$B$2:$B$251,$B34))</f>
        <v/>
      </c>
      <c r="K34" s="34">
        <f>IF(OR($I34="",N($I34)=0),"",$J34/$I34)</f>
        <v/>
      </c>
      <c r="L34" s="26">
        <f>IF($G34="","",Deckung!$BF28)</f>
        <v/>
      </c>
    </row>
    <row r="35">
      <c r="B35" s="10">
        <f>IF(Kulturen!$B29="","",Kulturen!$B29)</f>
        <v/>
      </c>
      <c r="C35" s="32" t="n"/>
      <c r="D35" s="10">
        <f>IF($B35="","",T(Kulturen!$M29))</f>
        <v/>
      </c>
      <c r="E35" s="33" t="n"/>
      <c r="F35" s="33" t="n"/>
      <c r="G35" s="15">
        <f>IF(OR($B35="",N($C35)=0),"",ROUND($C35*$C$5,2))</f>
        <v/>
      </c>
      <c r="H35" s="26">
        <f>IF(OR($G35="",Deckung!$B29="",Deckung!$C29=""),"",MOD(Deckung!$C29-Deckung!$B29,52)+1)</f>
        <v/>
      </c>
      <c r="I35" s="15">
        <f>IF(OR($G35="",$H35=""),"",ROUND($G35*$H35,1))</f>
        <v/>
      </c>
      <c r="J35" s="15">
        <f>IF($B35="","",SUMIFS(Sätze!$Q$2:$Q$251,Sätze!$B$2:$B$251,$B35))</f>
        <v/>
      </c>
      <c r="K35" s="34">
        <f>IF(OR($I35="",N($I35)=0),"",$J35/$I35)</f>
        <v/>
      </c>
      <c r="L35" s="26">
        <f>IF($G35="","",Deckung!$BF29)</f>
        <v/>
      </c>
    </row>
    <row r="36">
      <c r="B36" s="10">
        <f>IF(Kulturen!$B30="","",Kulturen!$B30)</f>
        <v/>
      </c>
      <c r="C36" s="32" t="n"/>
      <c r="D36" s="10">
        <f>IF($B36="","",T(Kulturen!$M30))</f>
        <v/>
      </c>
      <c r="E36" s="33" t="n"/>
      <c r="F36" s="33" t="n"/>
      <c r="G36" s="15">
        <f>IF(OR($B36="",N($C36)=0),"",ROUND($C36*$C$5,2))</f>
        <v/>
      </c>
      <c r="H36" s="26">
        <f>IF(OR($G36="",Deckung!$B30="",Deckung!$C30=""),"",MOD(Deckung!$C30-Deckung!$B30,52)+1)</f>
        <v/>
      </c>
      <c r="I36" s="15">
        <f>IF(OR($G36="",$H36=""),"",ROUND($G36*$H36,1))</f>
        <v/>
      </c>
      <c r="J36" s="15">
        <f>IF($B36="","",SUMIFS(Sätze!$Q$2:$Q$251,Sätze!$B$2:$B$251,$B36))</f>
        <v/>
      </c>
      <c r="K36" s="34">
        <f>IF(OR($I36="",N($I36)=0),"",$J36/$I36)</f>
        <v/>
      </c>
      <c r="L36" s="26">
        <f>IF($G36="","",Deckung!$BF30)</f>
        <v/>
      </c>
    </row>
    <row r="37">
      <c r="B37" s="10">
        <f>IF(Kulturen!$B31="","",Kulturen!$B31)</f>
        <v/>
      </c>
      <c r="C37" s="32" t="n"/>
      <c r="D37" s="10">
        <f>IF($B37="","",T(Kulturen!$M31))</f>
        <v/>
      </c>
      <c r="E37" s="33" t="n"/>
      <c r="F37" s="33" t="n"/>
      <c r="G37" s="15">
        <f>IF(OR($B37="",N($C37)=0),"",ROUND($C37*$C$5,2))</f>
        <v/>
      </c>
      <c r="H37" s="26">
        <f>IF(OR($G37="",Deckung!$B31="",Deckung!$C31=""),"",MOD(Deckung!$C31-Deckung!$B31,52)+1)</f>
        <v/>
      </c>
      <c r="I37" s="15">
        <f>IF(OR($G37="",$H37=""),"",ROUND($G37*$H37,1))</f>
        <v/>
      </c>
      <c r="J37" s="15">
        <f>IF($B37="","",SUMIFS(Sätze!$Q$2:$Q$251,Sätze!$B$2:$B$251,$B37))</f>
        <v/>
      </c>
      <c r="K37" s="34">
        <f>IF(OR($I37="",N($I37)=0),"",$J37/$I37)</f>
        <v/>
      </c>
      <c r="L37" s="26">
        <f>IF($G37="","",Deckung!$BF31)</f>
        <v/>
      </c>
    </row>
    <row r="38">
      <c r="B38" s="10">
        <f>IF(Kulturen!$B32="","",Kulturen!$B32)</f>
        <v/>
      </c>
      <c r="C38" s="32" t="n"/>
      <c r="D38" s="10">
        <f>IF($B38="","",T(Kulturen!$M32))</f>
        <v/>
      </c>
      <c r="E38" s="33" t="n"/>
      <c r="F38" s="33" t="n"/>
      <c r="G38" s="15">
        <f>IF(OR($B38="",N($C38)=0),"",ROUND($C38*$C$5,2))</f>
        <v/>
      </c>
      <c r="H38" s="26">
        <f>IF(OR($G38="",Deckung!$B32="",Deckung!$C32=""),"",MOD(Deckung!$C32-Deckung!$B32,52)+1)</f>
        <v/>
      </c>
      <c r="I38" s="15">
        <f>IF(OR($G38="",$H38=""),"",ROUND($G38*$H38,1))</f>
        <v/>
      </c>
      <c r="J38" s="15">
        <f>IF($B38="","",SUMIFS(Sätze!$Q$2:$Q$251,Sätze!$B$2:$B$251,$B38))</f>
        <v/>
      </c>
      <c r="K38" s="34">
        <f>IF(OR($I38="",N($I38)=0),"",$J38/$I38)</f>
        <v/>
      </c>
      <c r="L38" s="26">
        <f>IF($G38="","",Deckung!$BF32)</f>
        <v/>
      </c>
    </row>
    <row r="39">
      <c r="B39" s="10">
        <f>IF(Kulturen!$B33="","",Kulturen!$B33)</f>
        <v/>
      </c>
      <c r="C39" s="32" t="n"/>
      <c r="D39" s="10">
        <f>IF($B39="","",T(Kulturen!$M33))</f>
        <v/>
      </c>
      <c r="E39" s="33" t="n"/>
      <c r="F39" s="33" t="n"/>
      <c r="G39" s="15">
        <f>IF(OR($B39="",N($C39)=0),"",ROUND($C39*$C$5,2))</f>
        <v/>
      </c>
      <c r="H39" s="26">
        <f>IF(OR($G39="",Deckung!$B33="",Deckung!$C33=""),"",MOD(Deckung!$C33-Deckung!$B33,52)+1)</f>
        <v/>
      </c>
      <c r="I39" s="15">
        <f>IF(OR($G39="",$H39=""),"",ROUND($G39*$H39,1))</f>
        <v/>
      </c>
      <c r="J39" s="15">
        <f>IF($B39="","",SUMIFS(Sätze!$Q$2:$Q$251,Sätze!$B$2:$B$251,$B39))</f>
        <v/>
      </c>
      <c r="K39" s="34">
        <f>IF(OR($I39="",N($I39)=0),"",$J39/$I39)</f>
        <v/>
      </c>
      <c r="L39" s="26">
        <f>IF($G39="","",Deckung!$BF33)</f>
        <v/>
      </c>
    </row>
    <row r="40">
      <c r="B40" s="10">
        <f>IF(Kulturen!$B34="","",Kulturen!$B34)</f>
        <v/>
      </c>
      <c r="C40" s="32" t="n"/>
      <c r="D40" s="10">
        <f>IF($B40="","",T(Kulturen!$M34))</f>
        <v/>
      </c>
      <c r="E40" s="33" t="n"/>
      <c r="F40" s="33" t="n"/>
      <c r="G40" s="15">
        <f>IF(OR($B40="",N($C40)=0),"",ROUND($C40*$C$5,2))</f>
        <v/>
      </c>
      <c r="H40" s="26">
        <f>IF(OR($G40="",Deckung!$B34="",Deckung!$C34=""),"",MOD(Deckung!$C34-Deckung!$B34,52)+1)</f>
        <v/>
      </c>
      <c r="I40" s="15">
        <f>IF(OR($G40="",$H40=""),"",ROUND($G40*$H40,1))</f>
        <v/>
      </c>
      <c r="J40" s="15">
        <f>IF($B40="","",SUMIFS(Sätze!$Q$2:$Q$251,Sätze!$B$2:$B$251,$B40))</f>
        <v/>
      </c>
      <c r="K40" s="34">
        <f>IF(OR($I40="",N($I40)=0),"",$J40/$I40)</f>
        <v/>
      </c>
      <c r="L40" s="26">
        <f>IF($G40="","",Deckung!$BF34)</f>
        <v/>
      </c>
    </row>
    <row r="41">
      <c r="B41" s="10">
        <f>IF(Kulturen!$B35="","",Kulturen!$B35)</f>
        <v/>
      </c>
      <c r="C41" s="32" t="n"/>
      <c r="D41" s="10">
        <f>IF($B41="","",T(Kulturen!$M35))</f>
        <v/>
      </c>
      <c r="E41" s="33" t="n"/>
      <c r="F41" s="33" t="n"/>
      <c r="G41" s="15">
        <f>IF(OR($B41="",N($C41)=0),"",ROUND($C41*$C$5,2))</f>
        <v/>
      </c>
      <c r="H41" s="26">
        <f>IF(OR($G41="",Deckung!$B35="",Deckung!$C35=""),"",MOD(Deckung!$C35-Deckung!$B35,52)+1)</f>
        <v/>
      </c>
      <c r="I41" s="15">
        <f>IF(OR($G41="",$H41=""),"",ROUND($G41*$H41,1))</f>
        <v/>
      </c>
      <c r="J41" s="15">
        <f>IF($B41="","",SUMIFS(Sätze!$Q$2:$Q$251,Sätze!$B$2:$B$251,$B41))</f>
        <v/>
      </c>
      <c r="K41" s="34">
        <f>IF(OR($I41="",N($I41)=0),"",$J41/$I41)</f>
        <v/>
      </c>
      <c r="L41" s="26">
        <f>IF($G41="","",Deckung!$BF35)</f>
        <v/>
      </c>
    </row>
    <row r="42">
      <c r="B42" s="10">
        <f>IF(Kulturen!$B36="","",Kulturen!$B36)</f>
        <v/>
      </c>
      <c r="C42" s="32" t="n"/>
      <c r="D42" s="10">
        <f>IF($B42="","",T(Kulturen!$M36))</f>
        <v/>
      </c>
      <c r="E42" s="33" t="n"/>
      <c r="F42" s="33" t="n"/>
      <c r="G42" s="15">
        <f>IF(OR($B42="",N($C42)=0),"",ROUND($C42*$C$5,2))</f>
        <v/>
      </c>
      <c r="H42" s="26">
        <f>IF(OR($G42="",Deckung!$B36="",Deckung!$C36=""),"",MOD(Deckung!$C36-Deckung!$B36,52)+1)</f>
        <v/>
      </c>
      <c r="I42" s="15">
        <f>IF(OR($G42="",$H42=""),"",ROUND($G42*$H42,1))</f>
        <v/>
      </c>
      <c r="J42" s="15">
        <f>IF($B42="","",SUMIFS(Sätze!$Q$2:$Q$251,Sätze!$B$2:$B$251,$B42))</f>
        <v/>
      </c>
      <c r="K42" s="34">
        <f>IF(OR($I42="",N($I42)=0),"",$J42/$I42)</f>
        <v/>
      </c>
      <c r="L42" s="26">
        <f>IF($G42="","",Deckung!$BF36)</f>
        <v/>
      </c>
    </row>
    <row r="43">
      <c r="B43" s="10">
        <f>IF(Kulturen!$B37="","",Kulturen!$B37)</f>
        <v/>
      </c>
      <c r="C43" s="32" t="n"/>
      <c r="D43" s="10">
        <f>IF($B43="","",T(Kulturen!$M37))</f>
        <v/>
      </c>
      <c r="E43" s="33" t="n"/>
      <c r="F43" s="33" t="n"/>
      <c r="G43" s="15">
        <f>IF(OR($B43="",N($C43)=0),"",ROUND($C43*$C$5,2))</f>
        <v/>
      </c>
      <c r="H43" s="26">
        <f>IF(OR($G43="",Deckung!$B37="",Deckung!$C37=""),"",MOD(Deckung!$C37-Deckung!$B37,52)+1)</f>
        <v/>
      </c>
      <c r="I43" s="15">
        <f>IF(OR($G43="",$H43=""),"",ROUND($G43*$H43,1))</f>
        <v/>
      </c>
      <c r="J43" s="15">
        <f>IF($B43="","",SUMIFS(Sätze!$Q$2:$Q$251,Sätze!$B$2:$B$251,$B43))</f>
        <v/>
      </c>
      <c r="K43" s="34">
        <f>IF(OR($I43="",N($I43)=0),"",$J43/$I43)</f>
        <v/>
      </c>
      <c r="L43" s="26">
        <f>IF($G43="","",Deckung!$BF37)</f>
        <v/>
      </c>
    </row>
    <row r="44">
      <c r="B44" s="10">
        <f>IF(Kulturen!$B38="","",Kulturen!$B38)</f>
        <v/>
      </c>
      <c r="C44" s="32" t="n"/>
      <c r="D44" s="10">
        <f>IF($B44="","",T(Kulturen!$M38))</f>
        <v/>
      </c>
      <c r="E44" s="33" t="n"/>
      <c r="F44" s="33" t="n"/>
      <c r="G44" s="15">
        <f>IF(OR($B44="",N($C44)=0),"",ROUND($C44*$C$5,2))</f>
        <v/>
      </c>
      <c r="H44" s="26">
        <f>IF(OR($G44="",Deckung!$B38="",Deckung!$C38=""),"",MOD(Deckung!$C38-Deckung!$B38,52)+1)</f>
        <v/>
      </c>
      <c r="I44" s="15">
        <f>IF(OR($G44="",$H44=""),"",ROUND($G44*$H44,1))</f>
        <v/>
      </c>
      <c r="J44" s="15">
        <f>IF($B44="","",SUMIFS(Sätze!$Q$2:$Q$251,Sätze!$B$2:$B$251,$B44))</f>
        <v/>
      </c>
      <c r="K44" s="34">
        <f>IF(OR($I44="",N($I44)=0),"",$J44/$I44)</f>
        <v/>
      </c>
      <c r="L44" s="26">
        <f>IF($G44="","",Deckung!$BF38)</f>
        <v/>
      </c>
    </row>
    <row r="45">
      <c r="B45" s="10">
        <f>IF(Kulturen!$B39="","",Kulturen!$B39)</f>
        <v/>
      </c>
      <c r="C45" s="32" t="n"/>
      <c r="D45" s="10">
        <f>IF($B45="","",T(Kulturen!$M39))</f>
        <v/>
      </c>
      <c r="E45" s="33" t="n"/>
      <c r="F45" s="33" t="n"/>
      <c r="G45" s="15">
        <f>IF(OR($B45="",N($C45)=0),"",ROUND($C45*$C$5,2))</f>
        <v/>
      </c>
      <c r="H45" s="26">
        <f>IF(OR($G45="",Deckung!$B39="",Deckung!$C39=""),"",MOD(Deckung!$C39-Deckung!$B39,52)+1)</f>
        <v/>
      </c>
      <c r="I45" s="15">
        <f>IF(OR($G45="",$H45=""),"",ROUND($G45*$H45,1))</f>
        <v/>
      </c>
      <c r="J45" s="15">
        <f>IF($B45="","",SUMIFS(Sätze!$Q$2:$Q$251,Sätze!$B$2:$B$251,$B45))</f>
        <v/>
      </c>
      <c r="K45" s="34">
        <f>IF(OR($I45="",N($I45)=0),"",$J45/$I45)</f>
        <v/>
      </c>
      <c r="L45" s="26">
        <f>IF($G45="","",Deckung!$BF39)</f>
        <v/>
      </c>
    </row>
    <row r="46">
      <c r="B46" s="10">
        <f>IF(Kulturen!$B40="","",Kulturen!$B40)</f>
        <v/>
      </c>
      <c r="C46" s="32" t="n"/>
      <c r="D46" s="10">
        <f>IF($B46="","",T(Kulturen!$M40))</f>
        <v/>
      </c>
      <c r="E46" s="33" t="n"/>
      <c r="F46" s="33" t="n"/>
      <c r="G46" s="15">
        <f>IF(OR($B46="",N($C46)=0),"",ROUND($C46*$C$5,2))</f>
        <v/>
      </c>
      <c r="H46" s="26">
        <f>IF(OR($G46="",Deckung!$B40="",Deckung!$C40=""),"",MOD(Deckung!$C40-Deckung!$B40,52)+1)</f>
        <v/>
      </c>
      <c r="I46" s="15">
        <f>IF(OR($G46="",$H46=""),"",ROUND($G46*$H46,1))</f>
        <v/>
      </c>
      <c r="J46" s="15">
        <f>IF($B46="","",SUMIFS(Sätze!$Q$2:$Q$251,Sätze!$B$2:$B$251,$B46))</f>
        <v/>
      </c>
      <c r="K46" s="34">
        <f>IF(OR($I46="",N($I46)=0),"",$J46/$I46)</f>
        <v/>
      </c>
      <c r="L46" s="26">
        <f>IF($G46="","",Deckung!$BF40)</f>
        <v/>
      </c>
    </row>
    <row r="47">
      <c r="B47" s="10">
        <f>IF(Kulturen!$B41="","",Kulturen!$B41)</f>
        <v/>
      </c>
      <c r="C47" s="32" t="n"/>
      <c r="D47" s="10">
        <f>IF($B47="","",T(Kulturen!$M41))</f>
        <v/>
      </c>
      <c r="E47" s="33" t="n"/>
      <c r="F47" s="33" t="n"/>
      <c r="G47" s="15">
        <f>IF(OR($B47="",N($C47)=0),"",ROUND($C47*$C$5,2))</f>
        <v/>
      </c>
      <c r="H47" s="26">
        <f>IF(OR($G47="",Deckung!$B41="",Deckung!$C41=""),"",MOD(Deckung!$C41-Deckung!$B41,52)+1)</f>
        <v/>
      </c>
      <c r="I47" s="15">
        <f>IF(OR($G47="",$H47=""),"",ROUND($G47*$H47,1))</f>
        <v/>
      </c>
      <c r="J47" s="15">
        <f>IF($B47="","",SUMIFS(Sätze!$Q$2:$Q$251,Sätze!$B$2:$B$251,$B47))</f>
        <v/>
      </c>
      <c r="K47" s="34">
        <f>IF(OR($I47="",N($I47)=0),"",$J47/$I47)</f>
        <v/>
      </c>
      <c r="L47" s="26">
        <f>IF($G47="","",Deckung!$BF41)</f>
        <v/>
      </c>
    </row>
    <row r="48">
      <c r="B48" s="10">
        <f>IF(Kulturen!$B42="","",Kulturen!$B42)</f>
        <v/>
      </c>
      <c r="C48" s="32" t="n"/>
      <c r="D48" s="10">
        <f>IF($B48="","",T(Kulturen!$M42))</f>
        <v/>
      </c>
      <c r="E48" s="33" t="n"/>
      <c r="F48" s="33" t="n"/>
      <c r="G48" s="15">
        <f>IF(OR($B48="",N($C48)=0),"",ROUND($C48*$C$5,2))</f>
        <v/>
      </c>
      <c r="H48" s="26">
        <f>IF(OR($G48="",Deckung!$B42="",Deckung!$C42=""),"",MOD(Deckung!$C42-Deckung!$B42,52)+1)</f>
        <v/>
      </c>
      <c r="I48" s="15">
        <f>IF(OR($G48="",$H48=""),"",ROUND($G48*$H48,1))</f>
        <v/>
      </c>
      <c r="J48" s="15">
        <f>IF($B48="","",SUMIFS(Sätze!$Q$2:$Q$251,Sätze!$B$2:$B$251,$B48))</f>
        <v/>
      </c>
      <c r="K48" s="34">
        <f>IF(OR($I48="",N($I48)=0),"",$J48/$I48)</f>
        <v/>
      </c>
      <c r="L48" s="26">
        <f>IF($G48="","",Deckung!$BF42)</f>
        <v/>
      </c>
    </row>
    <row r="49">
      <c r="B49" s="10">
        <f>IF(Kulturen!$B43="","",Kulturen!$B43)</f>
        <v/>
      </c>
      <c r="C49" s="32" t="n"/>
      <c r="D49" s="10">
        <f>IF($B49="","",T(Kulturen!$M43))</f>
        <v/>
      </c>
      <c r="E49" s="33" t="n"/>
      <c r="F49" s="33" t="n"/>
      <c r="G49" s="15">
        <f>IF(OR($B49="",N($C49)=0),"",ROUND($C49*$C$5,2))</f>
        <v/>
      </c>
      <c r="H49" s="26">
        <f>IF(OR($G49="",Deckung!$B43="",Deckung!$C43=""),"",MOD(Deckung!$C43-Deckung!$B43,52)+1)</f>
        <v/>
      </c>
      <c r="I49" s="15">
        <f>IF(OR($G49="",$H49=""),"",ROUND($G49*$H49,1))</f>
        <v/>
      </c>
      <c r="J49" s="15">
        <f>IF($B49="","",SUMIFS(Sätze!$Q$2:$Q$251,Sätze!$B$2:$B$251,$B49))</f>
        <v/>
      </c>
      <c r="K49" s="34">
        <f>IF(OR($I49="",N($I49)=0),"",$J49/$I49)</f>
        <v/>
      </c>
      <c r="L49" s="26">
        <f>IF($G49="","",Deckung!$BF43)</f>
        <v/>
      </c>
    </row>
    <row r="50">
      <c r="B50" s="10">
        <f>IF(Kulturen!$B44="","",Kulturen!$B44)</f>
        <v/>
      </c>
      <c r="C50" s="32" t="n"/>
      <c r="D50" s="10">
        <f>IF($B50="","",T(Kulturen!$M44))</f>
        <v/>
      </c>
      <c r="E50" s="33" t="n"/>
      <c r="F50" s="33" t="n"/>
      <c r="G50" s="15">
        <f>IF(OR($B50="",N($C50)=0),"",ROUND($C50*$C$5,2))</f>
        <v/>
      </c>
      <c r="H50" s="26">
        <f>IF(OR($G50="",Deckung!$B44="",Deckung!$C44=""),"",MOD(Deckung!$C44-Deckung!$B44,52)+1)</f>
        <v/>
      </c>
      <c r="I50" s="15">
        <f>IF(OR($G50="",$H50=""),"",ROUND($G50*$H50,1))</f>
        <v/>
      </c>
      <c r="J50" s="15">
        <f>IF($B50="","",SUMIFS(Sätze!$Q$2:$Q$251,Sätze!$B$2:$B$251,$B50))</f>
        <v/>
      </c>
      <c r="K50" s="34">
        <f>IF(OR($I50="",N($I50)=0),"",$J50/$I50)</f>
        <v/>
      </c>
      <c r="L50" s="26">
        <f>IF($G50="","",Deckung!$BF44)</f>
        <v/>
      </c>
    </row>
    <row r="51">
      <c r="B51" s="10">
        <f>IF(Kulturen!$B45="","",Kulturen!$B45)</f>
        <v/>
      </c>
      <c r="C51" s="32" t="n"/>
      <c r="D51" s="10">
        <f>IF($B51="","",T(Kulturen!$M45))</f>
        <v/>
      </c>
      <c r="E51" s="33" t="n"/>
      <c r="F51" s="33" t="n"/>
      <c r="G51" s="15">
        <f>IF(OR($B51="",N($C51)=0),"",ROUND($C51*$C$5,2))</f>
        <v/>
      </c>
      <c r="H51" s="26">
        <f>IF(OR($G51="",Deckung!$B45="",Deckung!$C45=""),"",MOD(Deckung!$C45-Deckung!$B45,52)+1)</f>
        <v/>
      </c>
      <c r="I51" s="15">
        <f>IF(OR($G51="",$H51=""),"",ROUND($G51*$H51,1))</f>
        <v/>
      </c>
      <c r="J51" s="15">
        <f>IF($B51="","",SUMIFS(Sätze!$Q$2:$Q$251,Sätze!$B$2:$B$251,$B51))</f>
        <v/>
      </c>
      <c r="K51" s="34">
        <f>IF(OR($I51="",N($I51)=0),"",$J51/$I51)</f>
        <v/>
      </c>
      <c r="L51" s="26">
        <f>IF($G51="","",Deckung!$BF45)</f>
        <v/>
      </c>
    </row>
    <row r="52">
      <c r="B52" s="10">
        <f>IF(Kulturen!$B46="","",Kulturen!$B46)</f>
        <v/>
      </c>
      <c r="C52" s="32" t="n"/>
      <c r="D52" s="10">
        <f>IF($B52="","",T(Kulturen!$M46))</f>
        <v/>
      </c>
      <c r="E52" s="33" t="n"/>
      <c r="F52" s="33" t="n"/>
      <c r="G52" s="15">
        <f>IF(OR($B52="",N($C52)=0),"",ROUND($C52*$C$5,2))</f>
        <v/>
      </c>
      <c r="H52" s="26">
        <f>IF(OR($G52="",Deckung!$B46="",Deckung!$C46=""),"",MOD(Deckung!$C46-Deckung!$B46,52)+1)</f>
        <v/>
      </c>
      <c r="I52" s="15">
        <f>IF(OR($G52="",$H52=""),"",ROUND($G52*$H52,1))</f>
        <v/>
      </c>
      <c r="J52" s="15">
        <f>IF($B52="","",SUMIFS(Sätze!$Q$2:$Q$251,Sätze!$B$2:$B$251,$B52))</f>
        <v/>
      </c>
      <c r="K52" s="34">
        <f>IF(OR($I52="",N($I52)=0),"",$J52/$I52)</f>
        <v/>
      </c>
      <c r="L52" s="26">
        <f>IF($G52="","",Deckung!$BF46)</f>
        <v/>
      </c>
    </row>
    <row r="53">
      <c r="B53" s="10">
        <f>IF(Kulturen!$B47="","",Kulturen!$B47)</f>
        <v/>
      </c>
      <c r="C53" s="32" t="n"/>
      <c r="D53" s="10">
        <f>IF($B53="","",T(Kulturen!$M47))</f>
        <v/>
      </c>
      <c r="E53" s="33" t="n"/>
      <c r="F53" s="33" t="n"/>
      <c r="G53" s="15">
        <f>IF(OR($B53="",N($C53)=0),"",ROUND($C53*$C$5,2))</f>
        <v/>
      </c>
      <c r="H53" s="26">
        <f>IF(OR($G53="",Deckung!$B47="",Deckung!$C47=""),"",MOD(Deckung!$C47-Deckung!$B47,52)+1)</f>
        <v/>
      </c>
      <c r="I53" s="15">
        <f>IF(OR($G53="",$H53=""),"",ROUND($G53*$H53,1))</f>
        <v/>
      </c>
      <c r="J53" s="15">
        <f>IF($B53="","",SUMIFS(Sätze!$Q$2:$Q$251,Sätze!$B$2:$B$251,$B53))</f>
        <v/>
      </c>
      <c r="K53" s="34">
        <f>IF(OR($I53="",N($I53)=0),"",$J53/$I53)</f>
        <v/>
      </c>
      <c r="L53" s="26">
        <f>IF($G53="","",Deckung!$BF47)</f>
        <v/>
      </c>
    </row>
    <row r="54">
      <c r="B54" s="10">
        <f>IF(Kulturen!$B48="","",Kulturen!$B48)</f>
        <v/>
      </c>
      <c r="C54" s="32" t="n"/>
      <c r="D54" s="10">
        <f>IF($B54="","",T(Kulturen!$M48))</f>
        <v/>
      </c>
      <c r="E54" s="33" t="n"/>
      <c r="F54" s="33" t="n"/>
      <c r="G54" s="15">
        <f>IF(OR($B54="",N($C54)=0),"",ROUND($C54*$C$5,2))</f>
        <v/>
      </c>
      <c r="H54" s="26">
        <f>IF(OR($G54="",Deckung!$B48="",Deckung!$C48=""),"",MOD(Deckung!$C48-Deckung!$B48,52)+1)</f>
        <v/>
      </c>
      <c r="I54" s="15">
        <f>IF(OR($G54="",$H54=""),"",ROUND($G54*$H54,1))</f>
        <v/>
      </c>
      <c r="J54" s="15">
        <f>IF($B54="","",SUMIFS(Sätze!$Q$2:$Q$251,Sätze!$B$2:$B$251,$B54))</f>
        <v/>
      </c>
      <c r="K54" s="34">
        <f>IF(OR($I54="",N($I54)=0),"",$J54/$I54)</f>
        <v/>
      </c>
      <c r="L54" s="26">
        <f>IF($G54="","",Deckung!$BF48)</f>
        <v/>
      </c>
    </row>
    <row r="55">
      <c r="B55" s="10">
        <f>IF(Kulturen!$B49="","",Kulturen!$B49)</f>
        <v/>
      </c>
      <c r="C55" s="32" t="n"/>
      <c r="D55" s="10">
        <f>IF($B55="","",T(Kulturen!$M49))</f>
        <v/>
      </c>
      <c r="E55" s="33" t="n"/>
      <c r="F55" s="33" t="n"/>
      <c r="G55" s="15">
        <f>IF(OR($B55="",N($C55)=0),"",ROUND($C55*$C$5,2))</f>
        <v/>
      </c>
      <c r="H55" s="26">
        <f>IF(OR($G55="",Deckung!$B49="",Deckung!$C49=""),"",MOD(Deckung!$C49-Deckung!$B49,52)+1)</f>
        <v/>
      </c>
      <c r="I55" s="15">
        <f>IF(OR($G55="",$H55=""),"",ROUND($G55*$H55,1))</f>
        <v/>
      </c>
      <c r="J55" s="15">
        <f>IF($B55="","",SUMIFS(Sätze!$Q$2:$Q$251,Sätze!$B$2:$B$251,$B55))</f>
        <v/>
      </c>
      <c r="K55" s="34">
        <f>IF(OR($I55="",N($I55)=0),"",$J55/$I55)</f>
        <v/>
      </c>
      <c r="L55" s="26">
        <f>IF($G55="","",Deckung!$BF49)</f>
        <v/>
      </c>
    </row>
    <row r="56">
      <c r="B56" s="10">
        <f>IF(Kulturen!$B50="","",Kulturen!$B50)</f>
        <v/>
      </c>
      <c r="C56" s="32" t="n"/>
      <c r="D56" s="10">
        <f>IF($B56="","",T(Kulturen!$M50))</f>
        <v/>
      </c>
      <c r="E56" s="33" t="n"/>
      <c r="F56" s="33" t="n"/>
      <c r="G56" s="15">
        <f>IF(OR($B56="",N($C56)=0),"",ROUND($C56*$C$5,2))</f>
        <v/>
      </c>
      <c r="H56" s="26">
        <f>IF(OR($G56="",Deckung!$B50="",Deckung!$C50=""),"",MOD(Deckung!$C50-Deckung!$B50,52)+1)</f>
        <v/>
      </c>
      <c r="I56" s="15">
        <f>IF(OR($G56="",$H56=""),"",ROUND($G56*$H56,1))</f>
        <v/>
      </c>
      <c r="J56" s="15">
        <f>IF($B56="","",SUMIFS(Sätze!$Q$2:$Q$251,Sätze!$B$2:$B$251,$B56))</f>
        <v/>
      </c>
      <c r="K56" s="34">
        <f>IF(OR($I56="",N($I56)=0),"",$J56/$I56)</f>
        <v/>
      </c>
      <c r="L56" s="26">
        <f>IF($G56="","",Deckung!$BF50)</f>
        <v/>
      </c>
    </row>
    <row r="57">
      <c r="B57" s="10">
        <f>IF(Kulturen!$B51="","",Kulturen!$B51)</f>
        <v/>
      </c>
      <c r="C57" s="32" t="n"/>
      <c r="D57" s="10">
        <f>IF($B57="","",T(Kulturen!$M51))</f>
        <v/>
      </c>
      <c r="E57" s="33" t="n"/>
      <c r="F57" s="33" t="n"/>
      <c r="G57" s="15">
        <f>IF(OR($B57="",N($C57)=0),"",ROUND($C57*$C$5,2))</f>
        <v/>
      </c>
      <c r="H57" s="26">
        <f>IF(OR($G57="",Deckung!$B51="",Deckung!$C51=""),"",MOD(Deckung!$C51-Deckung!$B51,52)+1)</f>
        <v/>
      </c>
      <c r="I57" s="15">
        <f>IF(OR($G57="",$H57=""),"",ROUND($G57*$H57,1))</f>
        <v/>
      </c>
      <c r="J57" s="15">
        <f>IF($B57="","",SUMIFS(Sätze!$Q$2:$Q$251,Sätze!$B$2:$B$251,$B57))</f>
        <v/>
      </c>
      <c r="K57" s="34">
        <f>IF(OR($I57="",N($I57)=0),"",$J57/$I57)</f>
        <v/>
      </c>
      <c r="L57" s="26">
        <f>IF($G57="","",Deckung!$BF51)</f>
        <v/>
      </c>
    </row>
    <row r="58">
      <c r="B58" s="10">
        <f>IF(Kulturen!$B52="","",Kulturen!$B52)</f>
        <v/>
      </c>
      <c r="C58" s="32" t="n"/>
      <c r="D58" s="10">
        <f>IF($B58="","",T(Kulturen!$M52))</f>
        <v/>
      </c>
      <c r="E58" s="33" t="n"/>
      <c r="F58" s="33" t="n"/>
      <c r="G58" s="15">
        <f>IF(OR($B58="",N($C58)=0),"",ROUND($C58*$C$5,2))</f>
        <v/>
      </c>
      <c r="H58" s="26">
        <f>IF(OR($G58="",Deckung!$B52="",Deckung!$C52=""),"",MOD(Deckung!$C52-Deckung!$B52,52)+1)</f>
        <v/>
      </c>
      <c r="I58" s="15">
        <f>IF(OR($G58="",$H58=""),"",ROUND($G58*$H58,1))</f>
        <v/>
      </c>
      <c r="J58" s="15">
        <f>IF($B58="","",SUMIFS(Sätze!$Q$2:$Q$251,Sätze!$B$2:$B$251,$B58))</f>
        <v/>
      </c>
      <c r="K58" s="34">
        <f>IF(OR($I58="",N($I58)=0),"",$J58/$I58)</f>
        <v/>
      </c>
      <c r="L58" s="26">
        <f>IF($G58="","",Deckung!$BF52)</f>
        <v/>
      </c>
    </row>
    <row r="59">
      <c r="B59" s="10">
        <f>IF(Kulturen!$B53="","",Kulturen!$B53)</f>
        <v/>
      </c>
      <c r="C59" s="32" t="n"/>
      <c r="D59" s="10">
        <f>IF($B59="","",T(Kulturen!$M53))</f>
        <v/>
      </c>
      <c r="E59" s="33" t="n"/>
      <c r="F59" s="33" t="n"/>
      <c r="G59" s="15">
        <f>IF(OR($B59="",N($C59)=0),"",ROUND($C59*$C$5,2))</f>
        <v/>
      </c>
      <c r="H59" s="26">
        <f>IF(OR($G59="",Deckung!$B53="",Deckung!$C53=""),"",MOD(Deckung!$C53-Deckung!$B53,52)+1)</f>
        <v/>
      </c>
      <c r="I59" s="15">
        <f>IF(OR($G59="",$H59=""),"",ROUND($G59*$H59,1))</f>
        <v/>
      </c>
      <c r="J59" s="15">
        <f>IF($B59="","",SUMIFS(Sätze!$Q$2:$Q$251,Sätze!$B$2:$B$251,$B59))</f>
        <v/>
      </c>
      <c r="K59" s="34">
        <f>IF(OR($I59="",N($I59)=0),"",$J59/$I59)</f>
        <v/>
      </c>
      <c r="L59" s="26">
        <f>IF($G59="","",Deckung!$BF53)</f>
        <v/>
      </c>
    </row>
    <row r="60">
      <c r="B60" s="10">
        <f>IF(Kulturen!$B54="","",Kulturen!$B54)</f>
        <v/>
      </c>
      <c r="C60" s="32" t="n"/>
      <c r="D60" s="10">
        <f>IF($B60="","",T(Kulturen!$M54))</f>
        <v/>
      </c>
      <c r="E60" s="33" t="n"/>
      <c r="F60" s="33" t="n"/>
      <c r="G60" s="15">
        <f>IF(OR($B60="",N($C60)=0),"",ROUND($C60*$C$5,2))</f>
        <v/>
      </c>
      <c r="H60" s="26">
        <f>IF(OR($G60="",Deckung!$B54="",Deckung!$C54=""),"",MOD(Deckung!$C54-Deckung!$B54,52)+1)</f>
        <v/>
      </c>
      <c r="I60" s="15">
        <f>IF(OR($G60="",$H60=""),"",ROUND($G60*$H60,1))</f>
        <v/>
      </c>
      <c r="J60" s="15">
        <f>IF($B60="","",SUMIFS(Sätze!$Q$2:$Q$251,Sätze!$B$2:$B$251,$B60))</f>
        <v/>
      </c>
      <c r="K60" s="34">
        <f>IF(OR($I60="",N($I60)=0),"",$J60/$I60)</f>
        <v/>
      </c>
      <c r="L60" s="26">
        <f>IF($G60="","",Deckung!$BF54)</f>
        <v/>
      </c>
    </row>
    <row r="61">
      <c r="B61" s="10">
        <f>IF(Kulturen!$B55="","",Kulturen!$B55)</f>
        <v/>
      </c>
      <c r="C61" s="32" t="n"/>
      <c r="D61" s="10">
        <f>IF($B61="","",T(Kulturen!$M55))</f>
        <v/>
      </c>
      <c r="E61" s="33" t="n"/>
      <c r="F61" s="33" t="n"/>
      <c r="G61" s="15">
        <f>IF(OR($B61="",N($C61)=0),"",ROUND($C61*$C$5,2))</f>
        <v/>
      </c>
      <c r="H61" s="26">
        <f>IF(OR($G61="",Deckung!$B55="",Deckung!$C55=""),"",MOD(Deckung!$C55-Deckung!$B55,52)+1)</f>
        <v/>
      </c>
      <c r="I61" s="15">
        <f>IF(OR($G61="",$H61=""),"",ROUND($G61*$H61,1))</f>
        <v/>
      </c>
      <c r="J61" s="15">
        <f>IF($B61="","",SUMIFS(Sätze!$Q$2:$Q$251,Sätze!$B$2:$B$251,$B61))</f>
        <v/>
      </c>
      <c r="K61" s="34">
        <f>IF(OR($I61="",N($I61)=0),"",$J61/$I61)</f>
        <v/>
      </c>
      <c r="L61" s="26">
        <f>IF($G61="","",Deckung!$BF55)</f>
        <v/>
      </c>
    </row>
    <row r="62">
      <c r="B62" s="10">
        <f>IF(Kulturen!$B56="","",Kulturen!$B56)</f>
        <v/>
      </c>
      <c r="C62" s="32" t="n"/>
      <c r="D62" s="10">
        <f>IF($B62="","",T(Kulturen!$M56))</f>
        <v/>
      </c>
      <c r="E62" s="33" t="n"/>
      <c r="F62" s="33" t="n"/>
      <c r="G62" s="15">
        <f>IF(OR($B62="",N($C62)=0),"",ROUND($C62*$C$5,2))</f>
        <v/>
      </c>
      <c r="H62" s="26">
        <f>IF(OR($G62="",Deckung!$B56="",Deckung!$C56=""),"",MOD(Deckung!$C56-Deckung!$B56,52)+1)</f>
        <v/>
      </c>
      <c r="I62" s="15">
        <f>IF(OR($G62="",$H62=""),"",ROUND($G62*$H62,1))</f>
        <v/>
      </c>
      <c r="J62" s="15">
        <f>IF($B62="","",SUMIFS(Sätze!$Q$2:$Q$251,Sätze!$B$2:$B$251,$B62))</f>
        <v/>
      </c>
      <c r="K62" s="34">
        <f>IF(OR($I62="",N($I62)=0),"",$J62/$I62)</f>
        <v/>
      </c>
      <c r="L62" s="26">
        <f>IF($G62="","",Deckung!$BF56)</f>
        <v/>
      </c>
    </row>
    <row r="63">
      <c r="B63" s="10">
        <f>IF(Kulturen!$B57="","",Kulturen!$B57)</f>
        <v/>
      </c>
      <c r="C63" s="32" t="n"/>
      <c r="D63" s="10">
        <f>IF($B63="","",T(Kulturen!$M57))</f>
        <v/>
      </c>
      <c r="E63" s="33" t="n"/>
      <c r="F63" s="33" t="n"/>
      <c r="G63" s="15">
        <f>IF(OR($B63="",N($C63)=0),"",ROUND($C63*$C$5,2))</f>
        <v/>
      </c>
      <c r="H63" s="26">
        <f>IF(OR($G63="",Deckung!$B57="",Deckung!$C57=""),"",MOD(Deckung!$C57-Deckung!$B57,52)+1)</f>
        <v/>
      </c>
      <c r="I63" s="15">
        <f>IF(OR($G63="",$H63=""),"",ROUND($G63*$H63,1))</f>
        <v/>
      </c>
      <c r="J63" s="15">
        <f>IF($B63="","",SUMIFS(Sätze!$Q$2:$Q$251,Sätze!$B$2:$B$251,$B63))</f>
        <v/>
      </c>
      <c r="K63" s="34">
        <f>IF(OR($I63="",N($I63)=0),"",$J63/$I63)</f>
        <v/>
      </c>
      <c r="L63" s="26">
        <f>IF($G63="","",Deckung!$BF57)</f>
        <v/>
      </c>
    </row>
    <row r="64">
      <c r="B64" s="10">
        <f>IF(Kulturen!$B58="","",Kulturen!$B58)</f>
        <v/>
      </c>
      <c r="C64" s="32" t="n"/>
      <c r="D64" s="10">
        <f>IF($B64="","",T(Kulturen!$M58))</f>
        <v/>
      </c>
      <c r="E64" s="33" t="n"/>
      <c r="F64" s="33" t="n"/>
      <c r="G64" s="15">
        <f>IF(OR($B64="",N($C64)=0),"",ROUND($C64*$C$5,2))</f>
        <v/>
      </c>
      <c r="H64" s="26">
        <f>IF(OR($G64="",Deckung!$B58="",Deckung!$C58=""),"",MOD(Deckung!$C58-Deckung!$B58,52)+1)</f>
        <v/>
      </c>
      <c r="I64" s="15">
        <f>IF(OR($G64="",$H64=""),"",ROUND($G64*$H64,1))</f>
        <v/>
      </c>
      <c r="J64" s="15">
        <f>IF($B64="","",SUMIFS(Sätze!$Q$2:$Q$251,Sätze!$B$2:$B$251,$B64))</f>
        <v/>
      </c>
      <c r="K64" s="34">
        <f>IF(OR($I64="",N($I64)=0),"",$J64/$I64)</f>
        <v/>
      </c>
      <c r="L64" s="26">
        <f>IF($G64="","",Deckung!$BF58)</f>
        <v/>
      </c>
    </row>
    <row r="65">
      <c r="B65" s="10">
        <f>IF(Kulturen!$B59="","",Kulturen!$B59)</f>
        <v/>
      </c>
      <c r="C65" s="32" t="n"/>
      <c r="D65" s="10">
        <f>IF($B65="","",T(Kulturen!$M59))</f>
        <v/>
      </c>
      <c r="E65" s="33" t="n"/>
      <c r="F65" s="33" t="n"/>
      <c r="G65" s="15">
        <f>IF(OR($B65="",N($C65)=0),"",ROUND($C65*$C$5,2))</f>
        <v/>
      </c>
      <c r="H65" s="26">
        <f>IF(OR($G65="",Deckung!$B59="",Deckung!$C59=""),"",MOD(Deckung!$C59-Deckung!$B59,52)+1)</f>
        <v/>
      </c>
      <c r="I65" s="15">
        <f>IF(OR($G65="",$H65=""),"",ROUND($G65*$H65,1))</f>
        <v/>
      </c>
      <c r="J65" s="15">
        <f>IF($B65="","",SUMIFS(Sätze!$Q$2:$Q$251,Sätze!$B$2:$B$251,$B65))</f>
        <v/>
      </c>
      <c r="K65" s="34">
        <f>IF(OR($I65="",N($I65)=0),"",$J65/$I65)</f>
        <v/>
      </c>
      <c r="L65" s="26">
        <f>IF($G65="","",Deckung!$BF59)</f>
        <v/>
      </c>
    </row>
    <row r="66">
      <c r="B66" s="10">
        <f>IF(Kulturen!$B60="","",Kulturen!$B60)</f>
        <v/>
      </c>
      <c r="C66" s="32" t="n"/>
      <c r="D66" s="10">
        <f>IF($B66="","",T(Kulturen!$M60))</f>
        <v/>
      </c>
      <c r="E66" s="33" t="n"/>
      <c r="F66" s="33" t="n"/>
      <c r="G66" s="15">
        <f>IF(OR($B66="",N($C66)=0),"",ROUND($C66*$C$5,2))</f>
        <v/>
      </c>
      <c r="H66" s="26">
        <f>IF(OR($G66="",Deckung!$B60="",Deckung!$C60=""),"",MOD(Deckung!$C60-Deckung!$B60,52)+1)</f>
        <v/>
      </c>
      <c r="I66" s="15">
        <f>IF(OR($G66="",$H66=""),"",ROUND($G66*$H66,1))</f>
        <v/>
      </c>
      <c r="J66" s="15">
        <f>IF($B66="","",SUMIFS(Sätze!$Q$2:$Q$251,Sätze!$B$2:$B$251,$B66))</f>
        <v/>
      </c>
      <c r="K66" s="34">
        <f>IF(OR($I66="",N($I66)=0),"",$J66/$I66)</f>
        <v/>
      </c>
      <c r="L66" s="26">
        <f>IF($G66="","",Deckung!$BF60)</f>
        <v/>
      </c>
    </row>
    <row r="67">
      <c r="B67" s="10">
        <f>IF(Kulturen!$B61="","",Kulturen!$B61)</f>
        <v/>
      </c>
      <c r="C67" s="32" t="n"/>
      <c r="D67" s="10">
        <f>IF($B67="","",T(Kulturen!$M61))</f>
        <v/>
      </c>
      <c r="E67" s="33" t="n"/>
      <c r="F67" s="33" t="n"/>
      <c r="G67" s="15">
        <f>IF(OR($B67="",N($C67)=0),"",ROUND($C67*$C$5,2))</f>
        <v/>
      </c>
      <c r="H67" s="26">
        <f>IF(OR($G67="",Deckung!$B61="",Deckung!$C61=""),"",MOD(Deckung!$C61-Deckung!$B61,52)+1)</f>
        <v/>
      </c>
      <c r="I67" s="15">
        <f>IF(OR($G67="",$H67=""),"",ROUND($G67*$H67,1))</f>
        <v/>
      </c>
      <c r="J67" s="15">
        <f>IF($B67="","",SUMIFS(Sätze!$Q$2:$Q$251,Sätze!$B$2:$B$251,$B67))</f>
        <v/>
      </c>
      <c r="K67" s="34">
        <f>IF(OR($I67="",N($I67)=0),"",$J67/$I67)</f>
        <v/>
      </c>
      <c r="L67" s="26">
        <f>IF($G67="","",Deckung!$BF61)</f>
        <v/>
      </c>
    </row>
    <row r="68">
      <c r="B68" s="10">
        <f>IF(Kulturen!$B62="","",Kulturen!$B62)</f>
        <v/>
      </c>
      <c r="C68" s="32" t="n"/>
      <c r="D68" s="10">
        <f>IF($B68="","",T(Kulturen!$M62))</f>
        <v/>
      </c>
      <c r="E68" s="33" t="n"/>
      <c r="F68" s="33" t="n"/>
      <c r="G68" s="15">
        <f>IF(OR($B68="",N($C68)=0),"",ROUND($C68*$C$5,2))</f>
        <v/>
      </c>
      <c r="H68" s="26">
        <f>IF(OR($G68="",Deckung!$B62="",Deckung!$C62=""),"",MOD(Deckung!$C62-Deckung!$B62,52)+1)</f>
        <v/>
      </c>
      <c r="I68" s="15">
        <f>IF(OR($G68="",$H68=""),"",ROUND($G68*$H68,1))</f>
        <v/>
      </c>
      <c r="J68" s="15">
        <f>IF($B68="","",SUMIFS(Sätze!$Q$2:$Q$251,Sätze!$B$2:$B$251,$B68))</f>
        <v/>
      </c>
      <c r="K68" s="34">
        <f>IF(OR($I68="",N($I68)=0),"",$J68/$I68)</f>
        <v/>
      </c>
      <c r="L68" s="26">
        <f>IF($G68="","",Deckung!$BF62)</f>
        <v/>
      </c>
    </row>
    <row r="69">
      <c r="B69" s="10">
        <f>IF(Kulturen!$B63="","",Kulturen!$B63)</f>
        <v/>
      </c>
      <c r="C69" s="32" t="n"/>
      <c r="D69" s="10">
        <f>IF($B69="","",T(Kulturen!$M63))</f>
        <v/>
      </c>
      <c r="E69" s="33" t="n"/>
      <c r="F69" s="33" t="n"/>
      <c r="G69" s="15">
        <f>IF(OR($B69="",N($C69)=0),"",ROUND($C69*$C$5,2))</f>
        <v/>
      </c>
      <c r="H69" s="26">
        <f>IF(OR($G69="",Deckung!$B63="",Deckung!$C63=""),"",MOD(Deckung!$C63-Deckung!$B63,52)+1)</f>
        <v/>
      </c>
      <c r="I69" s="15">
        <f>IF(OR($G69="",$H69=""),"",ROUND($G69*$H69,1))</f>
        <v/>
      </c>
      <c r="J69" s="15">
        <f>IF($B69="","",SUMIFS(Sätze!$Q$2:$Q$251,Sätze!$B$2:$B$251,$B69))</f>
        <v/>
      </c>
      <c r="K69" s="34">
        <f>IF(OR($I69="",N($I69)=0),"",$J69/$I69)</f>
        <v/>
      </c>
      <c r="L69" s="26">
        <f>IF($G69="","",Deckung!$BF63)</f>
        <v/>
      </c>
    </row>
    <row r="70">
      <c r="B70" s="10">
        <f>IF(Kulturen!$B64="","",Kulturen!$B64)</f>
        <v/>
      </c>
      <c r="C70" s="32" t="n"/>
      <c r="D70" s="10">
        <f>IF($B70="","",T(Kulturen!$M64))</f>
        <v/>
      </c>
      <c r="E70" s="33" t="n"/>
      <c r="F70" s="33" t="n"/>
      <c r="G70" s="15">
        <f>IF(OR($B70="",N($C70)=0),"",ROUND($C70*$C$5,2))</f>
        <v/>
      </c>
      <c r="H70" s="26">
        <f>IF(OR($G70="",Deckung!$B64="",Deckung!$C64=""),"",MOD(Deckung!$C64-Deckung!$B64,52)+1)</f>
        <v/>
      </c>
      <c r="I70" s="15">
        <f>IF(OR($G70="",$H70=""),"",ROUND($G70*$H70,1))</f>
        <v/>
      </c>
      <c r="J70" s="15">
        <f>IF($B70="","",SUMIFS(Sätze!$Q$2:$Q$251,Sätze!$B$2:$B$251,$B70))</f>
        <v/>
      </c>
      <c r="K70" s="34">
        <f>IF(OR($I70="",N($I70)=0),"",$J70/$I70)</f>
        <v/>
      </c>
      <c r="L70" s="26">
        <f>IF($G70="","",Deckung!$BF64)</f>
        <v/>
      </c>
    </row>
    <row r="71">
      <c r="B71" s="10">
        <f>IF(Kulturen!$B65="","",Kulturen!$B65)</f>
        <v/>
      </c>
      <c r="C71" s="32" t="n"/>
      <c r="D71" s="10">
        <f>IF($B71="","",T(Kulturen!$M65))</f>
        <v/>
      </c>
      <c r="E71" s="33" t="n"/>
      <c r="F71" s="33" t="n"/>
      <c r="G71" s="15">
        <f>IF(OR($B71="",N($C71)=0),"",ROUND($C71*$C$5,2))</f>
        <v/>
      </c>
      <c r="H71" s="26">
        <f>IF(OR($G71="",Deckung!$B65="",Deckung!$C65=""),"",MOD(Deckung!$C65-Deckung!$B65,52)+1)</f>
        <v/>
      </c>
      <c r="I71" s="15">
        <f>IF(OR($G71="",$H71=""),"",ROUND($G71*$H71,1))</f>
        <v/>
      </c>
      <c r="J71" s="15">
        <f>IF($B71="","",SUMIFS(Sätze!$Q$2:$Q$251,Sätze!$B$2:$B$251,$B71))</f>
        <v/>
      </c>
      <c r="K71" s="34">
        <f>IF(OR($I71="",N($I71)=0),"",$J71/$I71)</f>
        <v/>
      </c>
      <c r="L71" s="26">
        <f>IF($G71="","",Deckung!$BF65)</f>
        <v/>
      </c>
    </row>
    <row r="72">
      <c r="B72" s="10">
        <f>IF(Kulturen!$B66="","",Kulturen!$B66)</f>
        <v/>
      </c>
      <c r="C72" s="32" t="n"/>
      <c r="D72" s="10">
        <f>IF($B72="","",T(Kulturen!$M66))</f>
        <v/>
      </c>
      <c r="E72" s="33" t="n"/>
      <c r="F72" s="33" t="n"/>
      <c r="G72" s="15">
        <f>IF(OR($B72="",N($C72)=0),"",ROUND($C72*$C$5,2))</f>
        <v/>
      </c>
      <c r="H72" s="26">
        <f>IF(OR($G72="",Deckung!$B66="",Deckung!$C66=""),"",MOD(Deckung!$C66-Deckung!$B66,52)+1)</f>
        <v/>
      </c>
      <c r="I72" s="15">
        <f>IF(OR($G72="",$H72=""),"",ROUND($G72*$H72,1))</f>
        <v/>
      </c>
      <c r="J72" s="15">
        <f>IF($B72="","",SUMIFS(Sätze!$Q$2:$Q$251,Sätze!$B$2:$B$251,$B72))</f>
        <v/>
      </c>
      <c r="K72" s="34">
        <f>IF(OR($I72="",N($I72)=0),"",$J72/$I72)</f>
        <v/>
      </c>
      <c r="L72" s="26">
        <f>IF($G72="","",Deckung!$BF66)</f>
        <v/>
      </c>
    </row>
    <row r="73">
      <c r="B73" s="10">
        <f>IF(Kulturen!$B67="","",Kulturen!$B67)</f>
        <v/>
      </c>
      <c r="C73" s="32" t="n"/>
      <c r="D73" s="10">
        <f>IF($B73="","",T(Kulturen!$M67))</f>
        <v/>
      </c>
      <c r="E73" s="33" t="n"/>
      <c r="F73" s="33" t="n"/>
      <c r="G73" s="15">
        <f>IF(OR($B73="",N($C73)=0),"",ROUND($C73*$C$5,2))</f>
        <v/>
      </c>
      <c r="H73" s="26">
        <f>IF(OR($G73="",Deckung!$B67="",Deckung!$C67=""),"",MOD(Deckung!$C67-Deckung!$B67,52)+1)</f>
        <v/>
      </c>
      <c r="I73" s="15">
        <f>IF(OR($G73="",$H73=""),"",ROUND($G73*$H73,1))</f>
        <v/>
      </c>
      <c r="J73" s="15">
        <f>IF($B73="","",SUMIFS(Sätze!$Q$2:$Q$251,Sätze!$B$2:$B$251,$B73))</f>
        <v/>
      </c>
      <c r="K73" s="34">
        <f>IF(OR($I73="",N($I73)=0),"",$J73/$I73)</f>
        <v/>
      </c>
      <c r="L73" s="26">
        <f>IF($G73="","",Deckung!$BF67)</f>
        <v/>
      </c>
    </row>
    <row r="74">
      <c r="B74" s="10">
        <f>IF(Kulturen!$B68="","",Kulturen!$B68)</f>
        <v/>
      </c>
      <c r="C74" s="32" t="n"/>
      <c r="D74" s="10">
        <f>IF($B74="","",T(Kulturen!$M68))</f>
        <v/>
      </c>
      <c r="E74" s="33" t="n"/>
      <c r="F74" s="33" t="n"/>
      <c r="G74" s="15">
        <f>IF(OR($B74="",N($C74)=0),"",ROUND($C74*$C$5,2))</f>
        <v/>
      </c>
      <c r="H74" s="26">
        <f>IF(OR($G74="",Deckung!$B68="",Deckung!$C68=""),"",MOD(Deckung!$C68-Deckung!$B68,52)+1)</f>
        <v/>
      </c>
      <c r="I74" s="15">
        <f>IF(OR($G74="",$H74=""),"",ROUND($G74*$H74,1))</f>
        <v/>
      </c>
      <c r="J74" s="15">
        <f>IF($B74="","",SUMIFS(Sätze!$Q$2:$Q$251,Sätze!$B$2:$B$251,$B74))</f>
        <v/>
      </c>
      <c r="K74" s="34">
        <f>IF(OR($I74="",N($I74)=0),"",$J74/$I74)</f>
        <v/>
      </c>
      <c r="L74" s="26">
        <f>IF($G74="","",Deckung!$BF68)</f>
        <v/>
      </c>
    </row>
    <row r="75">
      <c r="B75" s="10">
        <f>IF(Kulturen!$B69="","",Kulturen!$B69)</f>
        <v/>
      </c>
      <c r="C75" s="32" t="n"/>
      <c r="D75" s="10">
        <f>IF($B75="","",T(Kulturen!$M69))</f>
        <v/>
      </c>
      <c r="E75" s="33" t="n"/>
      <c r="F75" s="33" t="n"/>
      <c r="G75" s="15">
        <f>IF(OR($B75="",N($C75)=0),"",ROUND($C75*$C$5,2))</f>
        <v/>
      </c>
      <c r="H75" s="26">
        <f>IF(OR($G75="",Deckung!$B69="",Deckung!$C69=""),"",MOD(Deckung!$C69-Deckung!$B69,52)+1)</f>
        <v/>
      </c>
      <c r="I75" s="15">
        <f>IF(OR($G75="",$H75=""),"",ROUND($G75*$H75,1))</f>
        <v/>
      </c>
      <c r="J75" s="15">
        <f>IF($B75="","",SUMIFS(Sätze!$Q$2:$Q$251,Sätze!$B$2:$B$251,$B75))</f>
        <v/>
      </c>
      <c r="K75" s="34">
        <f>IF(OR($I75="",N($I75)=0),"",$J75/$I75)</f>
        <v/>
      </c>
      <c r="L75" s="26">
        <f>IF($G75="","",Deckung!$BF69)</f>
        <v/>
      </c>
    </row>
    <row r="76">
      <c r="B76" s="10">
        <f>IF(Kulturen!$B70="","",Kulturen!$B70)</f>
        <v/>
      </c>
      <c r="C76" s="32" t="n"/>
      <c r="D76" s="10">
        <f>IF($B76="","",T(Kulturen!$M70))</f>
        <v/>
      </c>
      <c r="E76" s="33" t="n"/>
      <c r="F76" s="33" t="n"/>
      <c r="G76" s="15">
        <f>IF(OR($B76="",N($C76)=0),"",ROUND($C76*$C$5,2))</f>
        <v/>
      </c>
      <c r="H76" s="26">
        <f>IF(OR($G76="",Deckung!$B70="",Deckung!$C70=""),"",MOD(Deckung!$C70-Deckung!$B70,52)+1)</f>
        <v/>
      </c>
      <c r="I76" s="15">
        <f>IF(OR($G76="",$H76=""),"",ROUND($G76*$H76,1))</f>
        <v/>
      </c>
      <c r="J76" s="15">
        <f>IF($B76="","",SUMIFS(Sätze!$Q$2:$Q$251,Sätze!$B$2:$B$251,$B76))</f>
        <v/>
      </c>
      <c r="K76" s="34">
        <f>IF(OR($I76="",N($I76)=0),"",$J76/$I76)</f>
        <v/>
      </c>
      <c r="L76" s="26">
        <f>IF($G76="","",Deckung!$BF70)</f>
        <v/>
      </c>
    </row>
    <row r="77">
      <c r="B77" s="10">
        <f>IF(Kulturen!$B71="","",Kulturen!$B71)</f>
        <v/>
      </c>
      <c r="C77" s="32" t="n"/>
      <c r="D77" s="10">
        <f>IF($B77="","",T(Kulturen!$M71))</f>
        <v/>
      </c>
      <c r="E77" s="33" t="n"/>
      <c r="F77" s="33" t="n"/>
      <c r="G77" s="15">
        <f>IF(OR($B77="",N($C77)=0),"",ROUND($C77*$C$5,2))</f>
        <v/>
      </c>
      <c r="H77" s="26">
        <f>IF(OR($G77="",Deckung!$B71="",Deckung!$C71=""),"",MOD(Deckung!$C71-Deckung!$B71,52)+1)</f>
        <v/>
      </c>
      <c r="I77" s="15">
        <f>IF(OR($G77="",$H77=""),"",ROUND($G77*$H77,1))</f>
        <v/>
      </c>
      <c r="J77" s="15">
        <f>IF($B77="","",SUMIFS(Sätze!$Q$2:$Q$251,Sätze!$B$2:$B$251,$B77))</f>
        <v/>
      </c>
      <c r="K77" s="34">
        <f>IF(OR($I77="",N($I77)=0),"",$J77/$I77)</f>
        <v/>
      </c>
      <c r="L77" s="26">
        <f>IF($G77="","",Deckung!$BF71)</f>
        <v/>
      </c>
    </row>
    <row r="78">
      <c r="B78" s="10">
        <f>IF(Kulturen!$B72="","",Kulturen!$B72)</f>
        <v/>
      </c>
      <c r="C78" s="32" t="n"/>
      <c r="D78" s="10">
        <f>IF($B78="","",T(Kulturen!$M72))</f>
        <v/>
      </c>
      <c r="E78" s="33" t="n"/>
      <c r="F78" s="33" t="n"/>
      <c r="G78" s="15">
        <f>IF(OR($B78="",N($C78)=0),"",ROUND($C78*$C$5,2))</f>
        <v/>
      </c>
      <c r="H78" s="26">
        <f>IF(OR($G78="",Deckung!$B72="",Deckung!$C72=""),"",MOD(Deckung!$C72-Deckung!$B72,52)+1)</f>
        <v/>
      </c>
      <c r="I78" s="15">
        <f>IF(OR($G78="",$H78=""),"",ROUND($G78*$H78,1))</f>
        <v/>
      </c>
      <c r="J78" s="15">
        <f>IF($B78="","",SUMIFS(Sätze!$Q$2:$Q$251,Sätze!$B$2:$B$251,$B78))</f>
        <v/>
      </c>
      <c r="K78" s="34">
        <f>IF(OR($I78="",N($I78)=0),"",$J78/$I78)</f>
        <v/>
      </c>
      <c r="L78" s="26">
        <f>IF($G78="","",Deckung!$BF72)</f>
        <v/>
      </c>
    </row>
    <row r="79">
      <c r="B79" s="10">
        <f>IF(Kulturen!$B73="","",Kulturen!$B73)</f>
        <v/>
      </c>
      <c r="C79" s="32" t="n"/>
      <c r="D79" s="10">
        <f>IF($B79="","",T(Kulturen!$M73))</f>
        <v/>
      </c>
      <c r="E79" s="33" t="n"/>
      <c r="F79" s="33" t="n"/>
      <c r="G79" s="15">
        <f>IF(OR($B79="",N($C79)=0),"",ROUND($C79*$C$5,2))</f>
        <v/>
      </c>
      <c r="H79" s="26">
        <f>IF(OR($G79="",Deckung!$B73="",Deckung!$C73=""),"",MOD(Deckung!$C73-Deckung!$B73,52)+1)</f>
        <v/>
      </c>
      <c r="I79" s="15">
        <f>IF(OR($G79="",$H79=""),"",ROUND($G79*$H79,1))</f>
        <v/>
      </c>
      <c r="J79" s="15">
        <f>IF($B79="","",SUMIFS(Sätze!$Q$2:$Q$251,Sätze!$B$2:$B$251,$B79))</f>
        <v/>
      </c>
      <c r="K79" s="34">
        <f>IF(OR($I79="",N($I79)=0),"",$J79/$I79)</f>
        <v/>
      </c>
      <c r="L79" s="26">
        <f>IF($G79="","",Deckung!$BF73)</f>
        <v/>
      </c>
    </row>
    <row r="80">
      <c r="B80" s="10">
        <f>IF(Kulturen!$B74="","",Kulturen!$B74)</f>
        <v/>
      </c>
      <c r="C80" s="32" t="n"/>
      <c r="D80" s="10">
        <f>IF($B80="","",T(Kulturen!$M74))</f>
        <v/>
      </c>
      <c r="E80" s="33" t="n"/>
      <c r="F80" s="33" t="n"/>
      <c r="G80" s="15">
        <f>IF(OR($B80="",N($C80)=0),"",ROUND($C80*$C$5,2))</f>
        <v/>
      </c>
      <c r="H80" s="26">
        <f>IF(OR($G80="",Deckung!$B74="",Deckung!$C74=""),"",MOD(Deckung!$C74-Deckung!$B74,52)+1)</f>
        <v/>
      </c>
      <c r="I80" s="15">
        <f>IF(OR($G80="",$H80=""),"",ROUND($G80*$H80,1))</f>
        <v/>
      </c>
      <c r="J80" s="15">
        <f>IF($B80="","",SUMIFS(Sätze!$Q$2:$Q$251,Sätze!$B$2:$B$251,$B80))</f>
        <v/>
      </c>
      <c r="K80" s="34">
        <f>IF(OR($I80="",N($I80)=0),"",$J80/$I80)</f>
        <v/>
      </c>
      <c r="L80" s="26">
        <f>IF($G80="","",Deckung!$BF74)</f>
        <v/>
      </c>
    </row>
    <row r="81">
      <c r="B81" s="10">
        <f>IF(Kulturen!$B75="","",Kulturen!$B75)</f>
        <v/>
      </c>
      <c r="C81" s="32" t="n"/>
      <c r="D81" s="10">
        <f>IF($B81="","",T(Kulturen!$M75))</f>
        <v/>
      </c>
      <c r="E81" s="33" t="n"/>
      <c r="F81" s="33" t="n"/>
      <c r="G81" s="15">
        <f>IF(OR($B81="",N($C81)=0),"",ROUND($C81*$C$5,2))</f>
        <v/>
      </c>
      <c r="H81" s="26">
        <f>IF(OR($G81="",Deckung!$B75="",Deckung!$C75=""),"",MOD(Deckung!$C75-Deckung!$B75,52)+1)</f>
        <v/>
      </c>
      <c r="I81" s="15">
        <f>IF(OR($G81="",$H81=""),"",ROUND($G81*$H81,1))</f>
        <v/>
      </c>
      <c r="J81" s="15">
        <f>IF($B81="","",SUMIFS(Sätze!$Q$2:$Q$251,Sätze!$B$2:$B$251,$B81))</f>
        <v/>
      </c>
      <c r="K81" s="34">
        <f>IF(OR($I81="",N($I81)=0),"",$J81/$I81)</f>
        <v/>
      </c>
      <c r="L81" s="26">
        <f>IF($G81="","",Deckung!$BF75)</f>
        <v/>
      </c>
    </row>
    <row r="82">
      <c r="B82" s="10">
        <f>IF(Kulturen!$B76="","",Kulturen!$B76)</f>
        <v/>
      </c>
      <c r="C82" s="32" t="n"/>
      <c r="D82" s="10">
        <f>IF($B82="","",T(Kulturen!$M76))</f>
        <v/>
      </c>
      <c r="E82" s="33" t="n"/>
      <c r="F82" s="33" t="n"/>
      <c r="G82" s="15">
        <f>IF(OR($B82="",N($C82)=0),"",ROUND($C82*$C$5,2))</f>
        <v/>
      </c>
      <c r="H82" s="26">
        <f>IF(OR($G82="",Deckung!$B76="",Deckung!$C76=""),"",MOD(Deckung!$C76-Deckung!$B76,52)+1)</f>
        <v/>
      </c>
      <c r="I82" s="15">
        <f>IF(OR($G82="",$H82=""),"",ROUND($G82*$H82,1))</f>
        <v/>
      </c>
      <c r="J82" s="15">
        <f>IF($B82="","",SUMIFS(Sätze!$Q$2:$Q$251,Sätze!$B$2:$B$251,$B82))</f>
        <v/>
      </c>
      <c r="K82" s="34">
        <f>IF(OR($I82="",N($I82)=0),"",$J82/$I82)</f>
        <v/>
      </c>
      <c r="L82" s="26">
        <f>IF($G82="","",Deckung!$BF76)</f>
        <v/>
      </c>
    </row>
    <row r="83">
      <c r="B83" s="10">
        <f>IF(Kulturen!$B77="","",Kulturen!$B77)</f>
        <v/>
      </c>
      <c r="C83" s="32" t="n"/>
      <c r="D83" s="10">
        <f>IF($B83="","",T(Kulturen!$M77))</f>
        <v/>
      </c>
      <c r="E83" s="33" t="n"/>
      <c r="F83" s="33" t="n"/>
      <c r="G83" s="15">
        <f>IF(OR($B83="",N($C83)=0),"",ROUND($C83*$C$5,2))</f>
        <v/>
      </c>
      <c r="H83" s="26">
        <f>IF(OR($G83="",Deckung!$B77="",Deckung!$C77=""),"",MOD(Deckung!$C77-Deckung!$B77,52)+1)</f>
        <v/>
      </c>
      <c r="I83" s="15">
        <f>IF(OR($G83="",$H83=""),"",ROUND($G83*$H83,1))</f>
        <v/>
      </c>
      <c r="J83" s="15">
        <f>IF($B83="","",SUMIFS(Sätze!$Q$2:$Q$251,Sätze!$B$2:$B$251,$B83))</f>
        <v/>
      </c>
      <c r="K83" s="34">
        <f>IF(OR($I83="",N($I83)=0),"",$J83/$I83)</f>
        <v/>
      </c>
      <c r="L83" s="26">
        <f>IF($G83="","",Deckung!$BF77)</f>
        <v/>
      </c>
    </row>
    <row r="84">
      <c r="B84" s="10">
        <f>IF(Kulturen!$B78="","",Kulturen!$B78)</f>
        <v/>
      </c>
      <c r="C84" s="32" t="n"/>
      <c r="D84" s="10">
        <f>IF($B84="","",T(Kulturen!$M78))</f>
        <v/>
      </c>
      <c r="E84" s="33" t="n"/>
      <c r="F84" s="33" t="n"/>
      <c r="G84" s="15">
        <f>IF(OR($B84="",N($C84)=0),"",ROUND($C84*$C$5,2))</f>
        <v/>
      </c>
      <c r="H84" s="26">
        <f>IF(OR($G84="",Deckung!$B78="",Deckung!$C78=""),"",MOD(Deckung!$C78-Deckung!$B78,52)+1)</f>
        <v/>
      </c>
      <c r="I84" s="15">
        <f>IF(OR($G84="",$H84=""),"",ROUND($G84*$H84,1))</f>
        <v/>
      </c>
      <c r="J84" s="15">
        <f>IF($B84="","",SUMIFS(Sätze!$Q$2:$Q$251,Sätze!$B$2:$B$251,$B84))</f>
        <v/>
      </c>
      <c r="K84" s="34">
        <f>IF(OR($I84="",N($I84)=0),"",$J84/$I84)</f>
        <v/>
      </c>
      <c r="L84" s="26">
        <f>IF($G84="","",Deckung!$BF78)</f>
        <v/>
      </c>
    </row>
    <row r="85">
      <c r="B85" s="10">
        <f>IF(Kulturen!$B79="","",Kulturen!$B79)</f>
        <v/>
      </c>
      <c r="C85" s="32" t="n"/>
      <c r="D85" s="10">
        <f>IF($B85="","",T(Kulturen!$M79))</f>
        <v/>
      </c>
      <c r="E85" s="33" t="n"/>
      <c r="F85" s="33" t="n"/>
      <c r="G85" s="15">
        <f>IF(OR($B85="",N($C85)=0),"",ROUND($C85*$C$5,2))</f>
        <v/>
      </c>
      <c r="H85" s="26">
        <f>IF(OR($G85="",Deckung!$B79="",Deckung!$C79=""),"",MOD(Deckung!$C79-Deckung!$B79,52)+1)</f>
        <v/>
      </c>
      <c r="I85" s="15">
        <f>IF(OR($G85="",$H85=""),"",ROUND($G85*$H85,1))</f>
        <v/>
      </c>
      <c r="J85" s="15">
        <f>IF($B85="","",SUMIFS(Sätze!$Q$2:$Q$251,Sätze!$B$2:$B$251,$B85))</f>
        <v/>
      </c>
      <c r="K85" s="34">
        <f>IF(OR($I85="",N($I85)=0),"",$J85/$I85)</f>
        <v/>
      </c>
      <c r="L85" s="26">
        <f>IF($G85="","",Deckung!$BF79)</f>
        <v/>
      </c>
    </row>
    <row r="86">
      <c r="B86" s="10">
        <f>IF(Kulturen!$B80="","",Kulturen!$B80)</f>
        <v/>
      </c>
      <c r="C86" s="32" t="n"/>
      <c r="D86" s="10">
        <f>IF($B86="","",T(Kulturen!$M80))</f>
        <v/>
      </c>
      <c r="E86" s="33" t="n"/>
      <c r="F86" s="33" t="n"/>
      <c r="G86" s="15">
        <f>IF(OR($B86="",N($C86)=0),"",ROUND($C86*$C$5,2))</f>
        <v/>
      </c>
      <c r="H86" s="26">
        <f>IF(OR($G86="",Deckung!$B80="",Deckung!$C80=""),"",MOD(Deckung!$C80-Deckung!$B80,52)+1)</f>
        <v/>
      </c>
      <c r="I86" s="15">
        <f>IF(OR($G86="",$H86=""),"",ROUND($G86*$H86,1))</f>
        <v/>
      </c>
      <c r="J86" s="15">
        <f>IF($B86="","",SUMIFS(Sätze!$Q$2:$Q$251,Sätze!$B$2:$B$251,$B86))</f>
        <v/>
      </c>
      <c r="K86" s="34">
        <f>IF(OR($I86="",N($I86)=0),"",$J86/$I86)</f>
        <v/>
      </c>
      <c r="L86" s="26">
        <f>IF($G86="","",Deckung!$BF80)</f>
        <v/>
      </c>
    </row>
    <row r="87">
      <c r="B87" s="10">
        <f>IF(Kulturen!$B81="","",Kulturen!$B81)</f>
        <v/>
      </c>
      <c r="C87" s="32" t="n"/>
      <c r="D87" s="10">
        <f>IF($B87="","",T(Kulturen!$M81))</f>
        <v/>
      </c>
      <c r="E87" s="33" t="n"/>
      <c r="F87" s="33" t="n"/>
      <c r="G87" s="15">
        <f>IF(OR($B87="",N($C87)=0),"",ROUND($C87*$C$5,2))</f>
        <v/>
      </c>
      <c r="H87" s="26">
        <f>IF(OR($G87="",Deckung!$B81="",Deckung!$C81=""),"",MOD(Deckung!$C81-Deckung!$B81,52)+1)</f>
        <v/>
      </c>
      <c r="I87" s="15">
        <f>IF(OR($G87="",$H87=""),"",ROUND($G87*$H87,1))</f>
        <v/>
      </c>
      <c r="J87" s="15">
        <f>IF($B87="","",SUMIFS(Sätze!$Q$2:$Q$251,Sätze!$B$2:$B$251,$B87))</f>
        <v/>
      </c>
      <c r="K87" s="34">
        <f>IF(OR($I87="",N($I87)=0),"",$J87/$I87)</f>
        <v/>
      </c>
      <c r="L87" s="26">
        <f>IF($G87="","",Deckung!$BF81)</f>
        <v/>
      </c>
    </row>
  </sheetData>
  <pageMargins left="0.75" right="0.75" top="1" bottom="1" header="0.5" footer="0.5"/>
  <pageSetup orientation="landscape" fitToHeight="0" fitToWidth="1"/>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fitToPage="1"/>
  </sheetPr>
  <dimension ref="A1:BF81"/>
  <sheetViews>
    <sheetView workbookViewId="0">
      <pane xSplit="5" ySplit="1" topLeftCell="F2" activePane="bottomRight" state="frozen"/>
      <selection pane="topRight"/>
      <selection pane="bottomLeft"/>
      <selection pane="bottomRight" activeCell="A1" sqref="A1"/>
    </sheetView>
  </sheetViews>
  <sheetFormatPr baseColWidth="8" defaultRowHeight="15"/>
  <cols>
    <col width="26" customWidth="1" min="1" max="1"/>
    <col width="9" customWidth="1" min="2" max="2"/>
    <col width="9" customWidth="1" min="3" max="3"/>
    <col width="15" customWidth="1" min="4" max="4"/>
    <col width="10" customWidth="1" min="5" max="5"/>
    <col width="5.5" customWidth="1" min="6" max="6"/>
    <col width="5.5" customWidth="1" min="7" max="7"/>
    <col width="5.5" customWidth="1" min="8" max="8"/>
    <col width="5.5" customWidth="1" min="9" max="9"/>
    <col width="5.5" customWidth="1" min="10" max="10"/>
    <col width="5.5" customWidth="1" min="11" max="11"/>
    <col width="5.5" customWidth="1" min="12" max="12"/>
    <col width="5.5" customWidth="1" min="13" max="13"/>
    <col width="5.5" customWidth="1" min="14" max="14"/>
    <col width="5.5" customWidth="1" min="15" max="15"/>
    <col width="5.5" customWidth="1" min="16" max="16"/>
    <col width="5.5" customWidth="1" min="17" max="17"/>
    <col width="5.5" customWidth="1" min="18" max="18"/>
    <col width="5.5" customWidth="1" min="19" max="19"/>
    <col width="5.5" customWidth="1" min="20" max="20"/>
    <col width="5.5" customWidth="1" min="21" max="21"/>
    <col width="5.5" customWidth="1" min="22" max="22"/>
    <col width="5.5" customWidth="1" min="23" max="23"/>
    <col width="5.5" customWidth="1" min="24" max="24"/>
    <col width="5.5" customWidth="1" min="25" max="25"/>
    <col width="5.5" customWidth="1" min="26" max="26"/>
    <col width="5.5" customWidth="1" min="27" max="27"/>
    <col width="5.5" customWidth="1" min="28" max="28"/>
    <col width="5.5" customWidth="1" min="29" max="29"/>
    <col width="5.5" customWidth="1" min="30" max="30"/>
    <col width="5.5" customWidth="1" min="31" max="31"/>
    <col width="5.5" customWidth="1" min="32" max="32"/>
    <col width="5.5" customWidth="1" min="33" max="33"/>
    <col width="5.5" customWidth="1" min="34" max="34"/>
    <col width="5.5" customWidth="1" min="35" max="35"/>
    <col width="5.5" customWidth="1" min="36" max="36"/>
    <col width="5.5" customWidth="1" min="37" max="37"/>
    <col width="5.5" customWidth="1" min="38" max="38"/>
    <col width="5.5" customWidth="1" min="39" max="39"/>
    <col width="5.5" customWidth="1" min="40" max="40"/>
    <col width="5.5" customWidth="1" min="41" max="41"/>
    <col width="5.5" customWidth="1" min="42" max="42"/>
    <col width="5.5" customWidth="1" min="43" max="43"/>
    <col width="5.5" customWidth="1" min="44" max="44"/>
    <col width="5.5" customWidth="1" min="45" max="45"/>
    <col width="5.5" customWidth="1" min="46" max="46"/>
    <col width="5.5" customWidth="1" min="47" max="47"/>
    <col width="5.5" customWidth="1" min="48" max="48"/>
    <col width="5.5" customWidth="1" min="49" max="49"/>
    <col width="5.5" customWidth="1" min="50" max="50"/>
    <col width="5.5" customWidth="1" min="51" max="51"/>
    <col width="5.5" customWidth="1" min="52" max="52"/>
    <col width="5.5" customWidth="1" min="53" max="53"/>
    <col width="5.5" customWidth="1" min="54" max="54"/>
    <col width="5.5" customWidth="1" min="55" max="55"/>
    <col width="5.5" customWidth="1" min="56" max="56"/>
    <col width="5.5" customWidth="1" min="57" max="57"/>
    <col width="14" customWidth="1" min="58" max="58"/>
  </cols>
  <sheetData>
    <row r="1" ht="42" customHeight="1">
      <c r="A1" s="12" t="inlineStr">
        <is>
          <t>Kultur</t>
        </is>
      </c>
      <c r="B1" s="12" t="inlineStr">
        <is>
          <t>ab KW</t>
        </is>
      </c>
      <c r="C1" s="12" t="inlineStr">
        <is>
          <t>bis KW</t>
        </is>
      </c>
      <c r="D1" s="12" t="inlineStr">
        <is>
          <t>Bedarf je Woche</t>
        </is>
      </c>
      <c r="E1" s="12" t="inlineStr">
        <is>
          <t>Einheit</t>
        </is>
      </c>
      <c r="F1" s="35" t="n">
        <v>1</v>
      </c>
      <c r="G1" s="35" t="n">
        <v>2</v>
      </c>
      <c r="H1" s="35" t="n">
        <v>3</v>
      </c>
      <c r="I1" s="35" t="n">
        <v>4</v>
      </c>
      <c r="J1" s="35" t="n">
        <v>5</v>
      </c>
      <c r="K1" s="35" t="n">
        <v>6</v>
      </c>
      <c r="L1" s="35" t="n">
        <v>7</v>
      </c>
      <c r="M1" s="35" t="n">
        <v>8</v>
      </c>
      <c r="N1" s="35" t="n">
        <v>9</v>
      </c>
      <c r="O1" s="35" t="n">
        <v>10</v>
      </c>
      <c r="P1" s="35" t="n">
        <v>11</v>
      </c>
      <c r="Q1" s="35" t="n">
        <v>12</v>
      </c>
      <c r="R1" s="35" t="n">
        <v>13</v>
      </c>
      <c r="S1" s="35" t="n">
        <v>14</v>
      </c>
      <c r="T1" s="35" t="n">
        <v>15</v>
      </c>
      <c r="U1" s="35" t="n">
        <v>16</v>
      </c>
      <c r="V1" s="35" t="n">
        <v>17</v>
      </c>
      <c r="W1" s="35" t="n">
        <v>18</v>
      </c>
      <c r="X1" s="35" t="n">
        <v>19</v>
      </c>
      <c r="Y1" s="35" t="n">
        <v>20</v>
      </c>
      <c r="Z1" s="35" t="n">
        <v>21</v>
      </c>
      <c r="AA1" s="35" t="n">
        <v>22</v>
      </c>
      <c r="AB1" s="35" t="n">
        <v>23</v>
      </c>
      <c r="AC1" s="35" t="n">
        <v>24</v>
      </c>
      <c r="AD1" s="35" t="n">
        <v>25</v>
      </c>
      <c r="AE1" s="35" t="n">
        <v>26</v>
      </c>
      <c r="AF1" s="35" t="n">
        <v>27</v>
      </c>
      <c r="AG1" s="35" t="n">
        <v>28</v>
      </c>
      <c r="AH1" s="35" t="n">
        <v>29</v>
      </c>
      <c r="AI1" s="35" t="n">
        <v>30</v>
      </c>
      <c r="AJ1" s="35" t="n">
        <v>31</v>
      </c>
      <c r="AK1" s="35" t="n">
        <v>32</v>
      </c>
      <c r="AL1" s="35" t="n">
        <v>33</v>
      </c>
      <c r="AM1" s="35" t="n">
        <v>34</v>
      </c>
      <c r="AN1" s="35" t="n">
        <v>35</v>
      </c>
      <c r="AO1" s="35" t="n">
        <v>36</v>
      </c>
      <c r="AP1" s="35" t="n">
        <v>37</v>
      </c>
      <c r="AQ1" s="35" t="n">
        <v>38</v>
      </c>
      <c r="AR1" s="35" t="n">
        <v>39</v>
      </c>
      <c r="AS1" s="35" t="n">
        <v>40</v>
      </c>
      <c r="AT1" s="35" t="n">
        <v>41</v>
      </c>
      <c r="AU1" s="35" t="n">
        <v>42</v>
      </c>
      <c r="AV1" s="35" t="n">
        <v>43</v>
      </c>
      <c r="AW1" s="35" t="n">
        <v>44</v>
      </c>
      <c r="AX1" s="35" t="n">
        <v>45</v>
      </c>
      <c r="AY1" s="35" t="n">
        <v>46</v>
      </c>
      <c r="AZ1" s="35" t="n">
        <v>47</v>
      </c>
      <c r="BA1" s="35" t="n">
        <v>48</v>
      </c>
      <c r="BB1" s="35" t="n">
        <v>49</v>
      </c>
      <c r="BC1" s="35" t="n">
        <v>50</v>
      </c>
      <c r="BD1" s="35" t="n">
        <v>51</v>
      </c>
      <c r="BE1" s="35" t="n">
        <v>52</v>
      </c>
      <c r="BF1" s="12" t="inlineStr">
        <is>
          <t>Wochen unter Bedarf</t>
        </is>
      </c>
    </row>
    <row r="2">
      <c r="A2" s="10">
        <f>IF(Bedarf!$B8="","",Bedarf!$B8)</f>
        <v/>
      </c>
      <c r="B2" s="26">
        <f>IF($A2="","",IF(Bedarf!$E8&lt;&gt;"",Bedarf!$E8,IFERROR(IF(_xlfn.MINIFS(Sätze!$H$2:$H$251,Sätze!$B$2:$B$251,$A2)=0,"",_xlfn.MINIFS(Sätze!$H$2:$H$251,Sätze!$B$2:$B$251,$A2)),"")))</f>
        <v/>
      </c>
      <c r="C2" s="26">
        <f>IF($A2="","",IF(Bedarf!$F8&lt;&gt;"",Bedarf!$F8,IFERROR(IF(_xlfn.MAXIFS(Sätze!$I$2:$I$251,Sätze!$B$2:$B$251,$A2)=0,"",_xlfn.MAXIFS(Sätze!$I$2:$I$251,Sätze!$B$2:$B$251,$A2)),"")))</f>
        <v/>
      </c>
      <c r="D2" s="15">
        <f>IF(OR($A2="",N(Bedarf!$G8)=0),"",Bedarf!$G8)</f>
        <v/>
      </c>
      <c r="E2" s="10">
        <f>IF($A2="","",T(Bedarf!$D8))</f>
        <v/>
      </c>
      <c r="F2" s="36">
        <f>IF(OR($A2="",$B2="",$C2="",N($D2)=0),"",IF(MOD(1-$B2,52)&gt;MOD($C2-$B2,52),"",SUMPRODUCT((Sätze!$B$2:$B$251=$A2)*(Wochenmengen!$C$2:$C$251&gt;0)*(MOD(1-Wochenmengen!$C$2:$C$251,52)&lt;=MOD(Wochenmengen!$D$2:$D$251-Wochenmengen!$C$2:$C$251,52))*Wochenmengen!$F$2:$F$251)/$D2))</f>
        <v/>
      </c>
      <c r="G2" s="36">
        <f>IF(OR($A2="",$B2="",$C2="",N($D2)=0),"",IF(MOD(2-$B2,52)&gt;MOD($C2-$B2,52),"",SUMPRODUCT((Sätze!$B$2:$B$251=$A2)*(Wochenmengen!$C$2:$C$251&gt;0)*(MOD(2-Wochenmengen!$C$2:$C$251,52)&lt;=MOD(Wochenmengen!$D$2:$D$251-Wochenmengen!$C$2:$C$251,52))*Wochenmengen!$F$2:$F$251)/$D2))</f>
        <v/>
      </c>
      <c r="H2" s="36">
        <f>IF(OR($A2="",$B2="",$C2="",N($D2)=0),"",IF(MOD(3-$B2,52)&gt;MOD($C2-$B2,52),"",SUMPRODUCT((Sätze!$B$2:$B$251=$A2)*(Wochenmengen!$C$2:$C$251&gt;0)*(MOD(3-Wochenmengen!$C$2:$C$251,52)&lt;=MOD(Wochenmengen!$D$2:$D$251-Wochenmengen!$C$2:$C$251,52))*Wochenmengen!$F$2:$F$251)/$D2))</f>
        <v/>
      </c>
      <c r="I2" s="36">
        <f>IF(OR($A2="",$B2="",$C2="",N($D2)=0),"",IF(MOD(4-$B2,52)&gt;MOD($C2-$B2,52),"",SUMPRODUCT((Sätze!$B$2:$B$251=$A2)*(Wochenmengen!$C$2:$C$251&gt;0)*(MOD(4-Wochenmengen!$C$2:$C$251,52)&lt;=MOD(Wochenmengen!$D$2:$D$251-Wochenmengen!$C$2:$C$251,52))*Wochenmengen!$F$2:$F$251)/$D2))</f>
        <v/>
      </c>
      <c r="J2" s="36">
        <f>IF(OR($A2="",$B2="",$C2="",N($D2)=0),"",IF(MOD(5-$B2,52)&gt;MOD($C2-$B2,52),"",SUMPRODUCT((Sätze!$B$2:$B$251=$A2)*(Wochenmengen!$C$2:$C$251&gt;0)*(MOD(5-Wochenmengen!$C$2:$C$251,52)&lt;=MOD(Wochenmengen!$D$2:$D$251-Wochenmengen!$C$2:$C$251,52))*Wochenmengen!$F$2:$F$251)/$D2))</f>
        <v/>
      </c>
      <c r="K2" s="36">
        <f>IF(OR($A2="",$B2="",$C2="",N($D2)=0),"",IF(MOD(6-$B2,52)&gt;MOD($C2-$B2,52),"",SUMPRODUCT((Sätze!$B$2:$B$251=$A2)*(Wochenmengen!$C$2:$C$251&gt;0)*(MOD(6-Wochenmengen!$C$2:$C$251,52)&lt;=MOD(Wochenmengen!$D$2:$D$251-Wochenmengen!$C$2:$C$251,52))*Wochenmengen!$F$2:$F$251)/$D2))</f>
        <v/>
      </c>
      <c r="L2" s="36">
        <f>IF(OR($A2="",$B2="",$C2="",N($D2)=0),"",IF(MOD(7-$B2,52)&gt;MOD($C2-$B2,52),"",SUMPRODUCT((Sätze!$B$2:$B$251=$A2)*(Wochenmengen!$C$2:$C$251&gt;0)*(MOD(7-Wochenmengen!$C$2:$C$251,52)&lt;=MOD(Wochenmengen!$D$2:$D$251-Wochenmengen!$C$2:$C$251,52))*Wochenmengen!$F$2:$F$251)/$D2))</f>
        <v/>
      </c>
      <c r="M2" s="36">
        <f>IF(OR($A2="",$B2="",$C2="",N($D2)=0),"",IF(MOD(8-$B2,52)&gt;MOD($C2-$B2,52),"",SUMPRODUCT((Sätze!$B$2:$B$251=$A2)*(Wochenmengen!$C$2:$C$251&gt;0)*(MOD(8-Wochenmengen!$C$2:$C$251,52)&lt;=MOD(Wochenmengen!$D$2:$D$251-Wochenmengen!$C$2:$C$251,52))*Wochenmengen!$F$2:$F$251)/$D2))</f>
        <v/>
      </c>
      <c r="N2" s="36">
        <f>IF(OR($A2="",$B2="",$C2="",N($D2)=0),"",IF(MOD(9-$B2,52)&gt;MOD($C2-$B2,52),"",SUMPRODUCT((Sätze!$B$2:$B$251=$A2)*(Wochenmengen!$C$2:$C$251&gt;0)*(MOD(9-Wochenmengen!$C$2:$C$251,52)&lt;=MOD(Wochenmengen!$D$2:$D$251-Wochenmengen!$C$2:$C$251,52))*Wochenmengen!$F$2:$F$251)/$D2))</f>
        <v/>
      </c>
      <c r="O2" s="36">
        <f>IF(OR($A2="",$B2="",$C2="",N($D2)=0),"",IF(MOD(10-$B2,52)&gt;MOD($C2-$B2,52),"",SUMPRODUCT((Sätze!$B$2:$B$251=$A2)*(Wochenmengen!$C$2:$C$251&gt;0)*(MOD(10-Wochenmengen!$C$2:$C$251,52)&lt;=MOD(Wochenmengen!$D$2:$D$251-Wochenmengen!$C$2:$C$251,52))*Wochenmengen!$F$2:$F$251)/$D2))</f>
        <v/>
      </c>
      <c r="P2" s="36">
        <f>IF(OR($A2="",$B2="",$C2="",N($D2)=0),"",IF(MOD(11-$B2,52)&gt;MOD($C2-$B2,52),"",SUMPRODUCT((Sätze!$B$2:$B$251=$A2)*(Wochenmengen!$C$2:$C$251&gt;0)*(MOD(11-Wochenmengen!$C$2:$C$251,52)&lt;=MOD(Wochenmengen!$D$2:$D$251-Wochenmengen!$C$2:$C$251,52))*Wochenmengen!$F$2:$F$251)/$D2))</f>
        <v/>
      </c>
      <c r="Q2" s="36">
        <f>IF(OR($A2="",$B2="",$C2="",N($D2)=0),"",IF(MOD(12-$B2,52)&gt;MOD($C2-$B2,52),"",SUMPRODUCT((Sätze!$B$2:$B$251=$A2)*(Wochenmengen!$C$2:$C$251&gt;0)*(MOD(12-Wochenmengen!$C$2:$C$251,52)&lt;=MOD(Wochenmengen!$D$2:$D$251-Wochenmengen!$C$2:$C$251,52))*Wochenmengen!$F$2:$F$251)/$D2))</f>
        <v/>
      </c>
      <c r="R2" s="36">
        <f>IF(OR($A2="",$B2="",$C2="",N($D2)=0),"",IF(MOD(13-$B2,52)&gt;MOD($C2-$B2,52),"",SUMPRODUCT((Sätze!$B$2:$B$251=$A2)*(Wochenmengen!$C$2:$C$251&gt;0)*(MOD(13-Wochenmengen!$C$2:$C$251,52)&lt;=MOD(Wochenmengen!$D$2:$D$251-Wochenmengen!$C$2:$C$251,52))*Wochenmengen!$F$2:$F$251)/$D2))</f>
        <v/>
      </c>
      <c r="S2" s="36">
        <f>IF(OR($A2="",$B2="",$C2="",N($D2)=0),"",IF(MOD(14-$B2,52)&gt;MOD($C2-$B2,52),"",SUMPRODUCT((Sätze!$B$2:$B$251=$A2)*(Wochenmengen!$C$2:$C$251&gt;0)*(MOD(14-Wochenmengen!$C$2:$C$251,52)&lt;=MOD(Wochenmengen!$D$2:$D$251-Wochenmengen!$C$2:$C$251,52))*Wochenmengen!$F$2:$F$251)/$D2))</f>
        <v/>
      </c>
      <c r="T2" s="36">
        <f>IF(OR($A2="",$B2="",$C2="",N($D2)=0),"",IF(MOD(15-$B2,52)&gt;MOD($C2-$B2,52),"",SUMPRODUCT((Sätze!$B$2:$B$251=$A2)*(Wochenmengen!$C$2:$C$251&gt;0)*(MOD(15-Wochenmengen!$C$2:$C$251,52)&lt;=MOD(Wochenmengen!$D$2:$D$251-Wochenmengen!$C$2:$C$251,52))*Wochenmengen!$F$2:$F$251)/$D2))</f>
        <v/>
      </c>
      <c r="U2" s="36">
        <f>IF(OR($A2="",$B2="",$C2="",N($D2)=0),"",IF(MOD(16-$B2,52)&gt;MOD($C2-$B2,52),"",SUMPRODUCT((Sätze!$B$2:$B$251=$A2)*(Wochenmengen!$C$2:$C$251&gt;0)*(MOD(16-Wochenmengen!$C$2:$C$251,52)&lt;=MOD(Wochenmengen!$D$2:$D$251-Wochenmengen!$C$2:$C$251,52))*Wochenmengen!$F$2:$F$251)/$D2))</f>
        <v/>
      </c>
      <c r="V2" s="36">
        <f>IF(OR($A2="",$B2="",$C2="",N($D2)=0),"",IF(MOD(17-$B2,52)&gt;MOD($C2-$B2,52),"",SUMPRODUCT((Sätze!$B$2:$B$251=$A2)*(Wochenmengen!$C$2:$C$251&gt;0)*(MOD(17-Wochenmengen!$C$2:$C$251,52)&lt;=MOD(Wochenmengen!$D$2:$D$251-Wochenmengen!$C$2:$C$251,52))*Wochenmengen!$F$2:$F$251)/$D2))</f>
        <v/>
      </c>
      <c r="W2" s="36">
        <f>IF(OR($A2="",$B2="",$C2="",N($D2)=0),"",IF(MOD(18-$B2,52)&gt;MOD($C2-$B2,52),"",SUMPRODUCT((Sätze!$B$2:$B$251=$A2)*(Wochenmengen!$C$2:$C$251&gt;0)*(MOD(18-Wochenmengen!$C$2:$C$251,52)&lt;=MOD(Wochenmengen!$D$2:$D$251-Wochenmengen!$C$2:$C$251,52))*Wochenmengen!$F$2:$F$251)/$D2))</f>
        <v/>
      </c>
      <c r="X2" s="36">
        <f>IF(OR($A2="",$B2="",$C2="",N($D2)=0),"",IF(MOD(19-$B2,52)&gt;MOD($C2-$B2,52),"",SUMPRODUCT((Sätze!$B$2:$B$251=$A2)*(Wochenmengen!$C$2:$C$251&gt;0)*(MOD(19-Wochenmengen!$C$2:$C$251,52)&lt;=MOD(Wochenmengen!$D$2:$D$251-Wochenmengen!$C$2:$C$251,52))*Wochenmengen!$F$2:$F$251)/$D2))</f>
        <v/>
      </c>
      <c r="Y2" s="36">
        <f>IF(OR($A2="",$B2="",$C2="",N($D2)=0),"",IF(MOD(20-$B2,52)&gt;MOD($C2-$B2,52),"",SUMPRODUCT((Sätze!$B$2:$B$251=$A2)*(Wochenmengen!$C$2:$C$251&gt;0)*(MOD(20-Wochenmengen!$C$2:$C$251,52)&lt;=MOD(Wochenmengen!$D$2:$D$251-Wochenmengen!$C$2:$C$251,52))*Wochenmengen!$F$2:$F$251)/$D2))</f>
        <v/>
      </c>
      <c r="Z2" s="36">
        <f>IF(OR($A2="",$B2="",$C2="",N($D2)=0),"",IF(MOD(21-$B2,52)&gt;MOD($C2-$B2,52),"",SUMPRODUCT((Sätze!$B$2:$B$251=$A2)*(Wochenmengen!$C$2:$C$251&gt;0)*(MOD(21-Wochenmengen!$C$2:$C$251,52)&lt;=MOD(Wochenmengen!$D$2:$D$251-Wochenmengen!$C$2:$C$251,52))*Wochenmengen!$F$2:$F$251)/$D2))</f>
        <v/>
      </c>
      <c r="AA2" s="36">
        <f>IF(OR($A2="",$B2="",$C2="",N($D2)=0),"",IF(MOD(22-$B2,52)&gt;MOD($C2-$B2,52),"",SUMPRODUCT((Sätze!$B$2:$B$251=$A2)*(Wochenmengen!$C$2:$C$251&gt;0)*(MOD(22-Wochenmengen!$C$2:$C$251,52)&lt;=MOD(Wochenmengen!$D$2:$D$251-Wochenmengen!$C$2:$C$251,52))*Wochenmengen!$F$2:$F$251)/$D2))</f>
        <v/>
      </c>
      <c r="AB2" s="36">
        <f>IF(OR($A2="",$B2="",$C2="",N($D2)=0),"",IF(MOD(23-$B2,52)&gt;MOD($C2-$B2,52),"",SUMPRODUCT((Sätze!$B$2:$B$251=$A2)*(Wochenmengen!$C$2:$C$251&gt;0)*(MOD(23-Wochenmengen!$C$2:$C$251,52)&lt;=MOD(Wochenmengen!$D$2:$D$251-Wochenmengen!$C$2:$C$251,52))*Wochenmengen!$F$2:$F$251)/$D2))</f>
        <v/>
      </c>
      <c r="AC2" s="36">
        <f>IF(OR($A2="",$B2="",$C2="",N($D2)=0),"",IF(MOD(24-$B2,52)&gt;MOD($C2-$B2,52),"",SUMPRODUCT((Sätze!$B$2:$B$251=$A2)*(Wochenmengen!$C$2:$C$251&gt;0)*(MOD(24-Wochenmengen!$C$2:$C$251,52)&lt;=MOD(Wochenmengen!$D$2:$D$251-Wochenmengen!$C$2:$C$251,52))*Wochenmengen!$F$2:$F$251)/$D2))</f>
        <v/>
      </c>
      <c r="AD2" s="36">
        <f>IF(OR($A2="",$B2="",$C2="",N($D2)=0),"",IF(MOD(25-$B2,52)&gt;MOD($C2-$B2,52),"",SUMPRODUCT((Sätze!$B$2:$B$251=$A2)*(Wochenmengen!$C$2:$C$251&gt;0)*(MOD(25-Wochenmengen!$C$2:$C$251,52)&lt;=MOD(Wochenmengen!$D$2:$D$251-Wochenmengen!$C$2:$C$251,52))*Wochenmengen!$F$2:$F$251)/$D2))</f>
        <v/>
      </c>
      <c r="AE2" s="36">
        <f>IF(OR($A2="",$B2="",$C2="",N($D2)=0),"",IF(MOD(26-$B2,52)&gt;MOD($C2-$B2,52),"",SUMPRODUCT((Sätze!$B$2:$B$251=$A2)*(Wochenmengen!$C$2:$C$251&gt;0)*(MOD(26-Wochenmengen!$C$2:$C$251,52)&lt;=MOD(Wochenmengen!$D$2:$D$251-Wochenmengen!$C$2:$C$251,52))*Wochenmengen!$F$2:$F$251)/$D2))</f>
        <v/>
      </c>
      <c r="AF2" s="36">
        <f>IF(OR($A2="",$B2="",$C2="",N($D2)=0),"",IF(MOD(27-$B2,52)&gt;MOD($C2-$B2,52),"",SUMPRODUCT((Sätze!$B$2:$B$251=$A2)*(Wochenmengen!$C$2:$C$251&gt;0)*(MOD(27-Wochenmengen!$C$2:$C$251,52)&lt;=MOD(Wochenmengen!$D$2:$D$251-Wochenmengen!$C$2:$C$251,52))*Wochenmengen!$F$2:$F$251)/$D2))</f>
        <v/>
      </c>
      <c r="AG2" s="36">
        <f>IF(OR($A2="",$B2="",$C2="",N($D2)=0),"",IF(MOD(28-$B2,52)&gt;MOD($C2-$B2,52),"",SUMPRODUCT((Sätze!$B$2:$B$251=$A2)*(Wochenmengen!$C$2:$C$251&gt;0)*(MOD(28-Wochenmengen!$C$2:$C$251,52)&lt;=MOD(Wochenmengen!$D$2:$D$251-Wochenmengen!$C$2:$C$251,52))*Wochenmengen!$F$2:$F$251)/$D2))</f>
        <v/>
      </c>
      <c r="AH2" s="36">
        <f>IF(OR($A2="",$B2="",$C2="",N($D2)=0),"",IF(MOD(29-$B2,52)&gt;MOD($C2-$B2,52),"",SUMPRODUCT((Sätze!$B$2:$B$251=$A2)*(Wochenmengen!$C$2:$C$251&gt;0)*(MOD(29-Wochenmengen!$C$2:$C$251,52)&lt;=MOD(Wochenmengen!$D$2:$D$251-Wochenmengen!$C$2:$C$251,52))*Wochenmengen!$F$2:$F$251)/$D2))</f>
        <v/>
      </c>
      <c r="AI2" s="36">
        <f>IF(OR($A2="",$B2="",$C2="",N($D2)=0),"",IF(MOD(30-$B2,52)&gt;MOD($C2-$B2,52),"",SUMPRODUCT((Sätze!$B$2:$B$251=$A2)*(Wochenmengen!$C$2:$C$251&gt;0)*(MOD(30-Wochenmengen!$C$2:$C$251,52)&lt;=MOD(Wochenmengen!$D$2:$D$251-Wochenmengen!$C$2:$C$251,52))*Wochenmengen!$F$2:$F$251)/$D2))</f>
        <v/>
      </c>
      <c r="AJ2" s="36">
        <f>IF(OR($A2="",$B2="",$C2="",N($D2)=0),"",IF(MOD(31-$B2,52)&gt;MOD($C2-$B2,52),"",SUMPRODUCT((Sätze!$B$2:$B$251=$A2)*(Wochenmengen!$C$2:$C$251&gt;0)*(MOD(31-Wochenmengen!$C$2:$C$251,52)&lt;=MOD(Wochenmengen!$D$2:$D$251-Wochenmengen!$C$2:$C$251,52))*Wochenmengen!$F$2:$F$251)/$D2))</f>
        <v/>
      </c>
      <c r="AK2" s="36">
        <f>IF(OR($A2="",$B2="",$C2="",N($D2)=0),"",IF(MOD(32-$B2,52)&gt;MOD($C2-$B2,52),"",SUMPRODUCT((Sätze!$B$2:$B$251=$A2)*(Wochenmengen!$C$2:$C$251&gt;0)*(MOD(32-Wochenmengen!$C$2:$C$251,52)&lt;=MOD(Wochenmengen!$D$2:$D$251-Wochenmengen!$C$2:$C$251,52))*Wochenmengen!$F$2:$F$251)/$D2))</f>
        <v/>
      </c>
      <c r="AL2" s="36">
        <f>IF(OR($A2="",$B2="",$C2="",N($D2)=0),"",IF(MOD(33-$B2,52)&gt;MOD($C2-$B2,52),"",SUMPRODUCT((Sätze!$B$2:$B$251=$A2)*(Wochenmengen!$C$2:$C$251&gt;0)*(MOD(33-Wochenmengen!$C$2:$C$251,52)&lt;=MOD(Wochenmengen!$D$2:$D$251-Wochenmengen!$C$2:$C$251,52))*Wochenmengen!$F$2:$F$251)/$D2))</f>
        <v/>
      </c>
      <c r="AM2" s="36">
        <f>IF(OR($A2="",$B2="",$C2="",N($D2)=0),"",IF(MOD(34-$B2,52)&gt;MOD($C2-$B2,52),"",SUMPRODUCT((Sätze!$B$2:$B$251=$A2)*(Wochenmengen!$C$2:$C$251&gt;0)*(MOD(34-Wochenmengen!$C$2:$C$251,52)&lt;=MOD(Wochenmengen!$D$2:$D$251-Wochenmengen!$C$2:$C$251,52))*Wochenmengen!$F$2:$F$251)/$D2))</f>
        <v/>
      </c>
      <c r="AN2" s="36">
        <f>IF(OR($A2="",$B2="",$C2="",N($D2)=0),"",IF(MOD(35-$B2,52)&gt;MOD($C2-$B2,52),"",SUMPRODUCT((Sätze!$B$2:$B$251=$A2)*(Wochenmengen!$C$2:$C$251&gt;0)*(MOD(35-Wochenmengen!$C$2:$C$251,52)&lt;=MOD(Wochenmengen!$D$2:$D$251-Wochenmengen!$C$2:$C$251,52))*Wochenmengen!$F$2:$F$251)/$D2))</f>
        <v/>
      </c>
      <c r="AO2" s="36">
        <f>IF(OR($A2="",$B2="",$C2="",N($D2)=0),"",IF(MOD(36-$B2,52)&gt;MOD($C2-$B2,52),"",SUMPRODUCT((Sätze!$B$2:$B$251=$A2)*(Wochenmengen!$C$2:$C$251&gt;0)*(MOD(36-Wochenmengen!$C$2:$C$251,52)&lt;=MOD(Wochenmengen!$D$2:$D$251-Wochenmengen!$C$2:$C$251,52))*Wochenmengen!$F$2:$F$251)/$D2))</f>
        <v/>
      </c>
      <c r="AP2" s="36">
        <f>IF(OR($A2="",$B2="",$C2="",N($D2)=0),"",IF(MOD(37-$B2,52)&gt;MOD($C2-$B2,52),"",SUMPRODUCT((Sätze!$B$2:$B$251=$A2)*(Wochenmengen!$C$2:$C$251&gt;0)*(MOD(37-Wochenmengen!$C$2:$C$251,52)&lt;=MOD(Wochenmengen!$D$2:$D$251-Wochenmengen!$C$2:$C$251,52))*Wochenmengen!$F$2:$F$251)/$D2))</f>
        <v/>
      </c>
      <c r="AQ2" s="36">
        <f>IF(OR($A2="",$B2="",$C2="",N($D2)=0),"",IF(MOD(38-$B2,52)&gt;MOD($C2-$B2,52),"",SUMPRODUCT((Sätze!$B$2:$B$251=$A2)*(Wochenmengen!$C$2:$C$251&gt;0)*(MOD(38-Wochenmengen!$C$2:$C$251,52)&lt;=MOD(Wochenmengen!$D$2:$D$251-Wochenmengen!$C$2:$C$251,52))*Wochenmengen!$F$2:$F$251)/$D2))</f>
        <v/>
      </c>
      <c r="AR2" s="36">
        <f>IF(OR($A2="",$B2="",$C2="",N($D2)=0),"",IF(MOD(39-$B2,52)&gt;MOD($C2-$B2,52),"",SUMPRODUCT((Sätze!$B$2:$B$251=$A2)*(Wochenmengen!$C$2:$C$251&gt;0)*(MOD(39-Wochenmengen!$C$2:$C$251,52)&lt;=MOD(Wochenmengen!$D$2:$D$251-Wochenmengen!$C$2:$C$251,52))*Wochenmengen!$F$2:$F$251)/$D2))</f>
        <v/>
      </c>
      <c r="AS2" s="36">
        <f>IF(OR($A2="",$B2="",$C2="",N($D2)=0),"",IF(MOD(40-$B2,52)&gt;MOD($C2-$B2,52),"",SUMPRODUCT((Sätze!$B$2:$B$251=$A2)*(Wochenmengen!$C$2:$C$251&gt;0)*(MOD(40-Wochenmengen!$C$2:$C$251,52)&lt;=MOD(Wochenmengen!$D$2:$D$251-Wochenmengen!$C$2:$C$251,52))*Wochenmengen!$F$2:$F$251)/$D2))</f>
        <v/>
      </c>
      <c r="AT2" s="36">
        <f>IF(OR($A2="",$B2="",$C2="",N($D2)=0),"",IF(MOD(41-$B2,52)&gt;MOD($C2-$B2,52),"",SUMPRODUCT((Sätze!$B$2:$B$251=$A2)*(Wochenmengen!$C$2:$C$251&gt;0)*(MOD(41-Wochenmengen!$C$2:$C$251,52)&lt;=MOD(Wochenmengen!$D$2:$D$251-Wochenmengen!$C$2:$C$251,52))*Wochenmengen!$F$2:$F$251)/$D2))</f>
        <v/>
      </c>
      <c r="AU2" s="36">
        <f>IF(OR($A2="",$B2="",$C2="",N($D2)=0),"",IF(MOD(42-$B2,52)&gt;MOD($C2-$B2,52),"",SUMPRODUCT((Sätze!$B$2:$B$251=$A2)*(Wochenmengen!$C$2:$C$251&gt;0)*(MOD(42-Wochenmengen!$C$2:$C$251,52)&lt;=MOD(Wochenmengen!$D$2:$D$251-Wochenmengen!$C$2:$C$251,52))*Wochenmengen!$F$2:$F$251)/$D2))</f>
        <v/>
      </c>
      <c r="AV2" s="36">
        <f>IF(OR($A2="",$B2="",$C2="",N($D2)=0),"",IF(MOD(43-$B2,52)&gt;MOD($C2-$B2,52),"",SUMPRODUCT((Sätze!$B$2:$B$251=$A2)*(Wochenmengen!$C$2:$C$251&gt;0)*(MOD(43-Wochenmengen!$C$2:$C$251,52)&lt;=MOD(Wochenmengen!$D$2:$D$251-Wochenmengen!$C$2:$C$251,52))*Wochenmengen!$F$2:$F$251)/$D2))</f>
        <v/>
      </c>
      <c r="AW2" s="36">
        <f>IF(OR($A2="",$B2="",$C2="",N($D2)=0),"",IF(MOD(44-$B2,52)&gt;MOD($C2-$B2,52),"",SUMPRODUCT((Sätze!$B$2:$B$251=$A2)*(Wochenmengen!$C$2:$C$251&gt;0)*(MOD(44-Wochenmengen!$C$2:$C$251,52)&lt;=MOD(Wochenmengen!$D$2:$D$251-Wochenmengen!$C$2:$C$251,52))*Wochenmengen!$F$2:$F$251)/$D2))</f>
        <v/>
      </c>
      <c r="AX2" s="36">
        <f>IF(OR($A2="",$B2="",$C2="",N($D2)=0),"",IF(MOD(45-$B2,52)&gt;MOD($C2-$B2,52),"",SUMPRODUCT((Sätze!$B$2:$B$251=$A2)*(Wochenmengen!$C$2:$C$251&gt;0)*(MOD(45-Wochenmengen!$C$2:$C$251,52)&lt;=MOD(Wochenmengen!$D$2:$D$251-Wochenmengen!$C$2:$C$251,52))*Wochenmengen!$F$2:$F$251)/$D2))</f>
        <v/>
      </c>
      <c r="AY2" s="36">
        <f>IF(OR($A2="",$B2="",$C2="",N($D2)=0),"",IF(MOD(46-$B2,52)&gt;MOD($C2-$B2,52),"",SUMPRODUCT((Sätze!$B$2:$B$251=$A2)*(Wochenmengen!$C$2:$C$251&gt;0)*(MOD(46-Wochenmengen!$C$2:$C$251,52)&lt;=MOD(Wochenmengen!$D$2:$D$251-Wochenmengen!$C$2:$C$251,52))*Wochenmengen!$F$2:$F$251)/$D2))</f>
        <v/>
      </c>
      <c r="AZ2" s="36">
        <f>IF(OR($A2="",$B2="",$C2="",N($D2)=0),"",IF(MOD(47-$B2,52)&gt;MOD($C2-$B2,52),"",SUMPRODUCT((Sätze!$B$2:$B$251=$A2)*(Wochenmengen!$C$2:$C$251&gt;0)*(MOD(47-Wochenmengen!$C$2:$C$251,52)&lt;=MOD(Wochenmengen!$D$2:$D$251-Wochenmengen!$C$2:$C$251,52))*Wochenmengen!$F$2:$F$251)/$D2))</f>
        <v/>
      </c>
      <c r="BA2" s="36">
        <f>IF(OR($A2="",$B2="",$C2="",N($D2)=0),"",IF(MOD(48-$B2,52)&gt;MOD($C2-$B2,52),"",SUMPRODUCT((Sätze!$B$2:$B$251=$A2)*(Wochenmengen!$C$2:$C$251&gt;0)*(MOD(48-Wochenmengen!$C$2:$C$251,52)&lt;=MOD(Wochenmengen!$D$2:$D$251-Wochenmengen!$C$2:$C$251,52))*Wochenmengen!$F$2:$F$251)/$D2))</f>
        <v/>
      </c>
      <c r="BB2" s="36">
        <f>IF(OR($A2="",$B2="",$C2="",N($D2)=0),"",IF(MOD(49-$B2,52)&gt;MOD($C2-$B2,52),"",SUMPRODUCT((Sätze!$B$2:$B$251=$A2)*(Wochenmengen!$C$2:$C$251&gt;0)*(MOD(49-Wochenmengen!$C$2:$C$251,52)&lt;=MOD(Wochenmengen!$D$2:$D$251-Wochenmengen!$C$2:$C$251,52))*Wochenmengen!$F$2:$F$251)/$D2))</f>
        <v/>
      </c>
      <c r="BC2" s="36">
        <f>IF(OR($A2="",$B2="",$C2="",N($D2)=0),"",IF(MOD(50-$B2,52)&gt;MOD($C2-$B2,52),"",SUMPRODUCT((Sätze!$B$2:$B$251=$A2)*(Wochenmengen!$C$2:$C$251&gt;0)*(MOD(50-Wochenmengen!$C$2:$C$251,52)&lt;=MOD(Wochenmengen!$D$2:$D$251-Wochenmengen!$C$2:$C$251,52))*Wochenmengen!$F$2:$F$251)/$D2))</f>
        <v/>
      </c>
      <c r="BD2" s="36">
        <f>IF(OR($A2="",$B2="",$C2="",N($D2)=0),"",IF(MOD(51-$B2,52)&gt;MOD($C2-$B2,52),"",SUMPRODUCT((Sätze!$B$2:$B$251=$A2)*(Wochenmengen!$C$2:$C$251&gt;0)*(MOD(51-Wochenmengen!$C$2:$C$251,52)&lt;=MOD(Wochenmengen!$D$2:$D$251-Wochenmengen!$C$2:$C$251,52))*Wochenmengen!$F$2:$F$251)/$D2))</f>
        <v/>
      </c>
      <c r="BE2" s="36">
        <f>IF(OR($A2="",$B2="",$C2="",N($D2)=0),"",IF(MOD(52-$B2,52)&gt;MOD($C2-$B2,52),"",SUMPRODUCT((Sätze!$B$2:$B$251=$A2)*(Wochenmengen!$C$2:$C$251&gt;0)*(MOD(52-Wochenmengen!$C$2:$C$251,52)&lt;=MOD(Wochenmengen!$D$2:$D$251-Wochenmengen!$C$2:$C$251,52))*Wochenmengen!$F$2:$F$251)/$D2))</f>
        <v/>
      </c>
      <c r="BF2" s="26">
        <f>IF($A2="","",SUMPRODUCT((F2:BE2&lt;&gt;"")*(F2:BE2&lt;1)))</f>
        <v/>
      </c>
    </row>
    <row r="3">
      <c r="A3" s="10">
        <f>IF(Bedarf!$B9="","",Bedarf!$B9)</f>
        <v/>
      </c>
      <c r="B3" s="26">
        <f>IF($A3="","",IF(Bedarf!$E9&lt;&gt;"",Bedarf!$E9,IFERROR(IF(_xlfn.MINIFS(Sätze!$H$2:$H$251,Sätze!$B$2:$B$251,$A3)=0,"",_xlfn.MINIFS(Sätze!$H$2:$H$251,Sätze!$B$2:$B$251,$A3)),"")))</f>
        <v/>
      </c>
      <c r="C3" s="26">
        <f>IF($A3="","",IF(Bedarf!$F9&lt;&gt;"",Bedarf!$F9,IFERROR(IF(_xlfn.MAXIFS(Sätze!$I$2:$I$251,Sätze!$B$2:$B$251,$A3)=0,"",_xlfn.MAXIFS(Sätze!$I$2:$I$251,Sätze!$B$2:$B$251,$A3)),"")))</f>
        <v/>
      </c>
      <c r="D3" s="15">
        <f>IF(OR($A3="",N(Bedarf!$G9)=0),"",Bedarf!$G9)</f>
        <v/>
      </c>
      <c r="E3" s="10">
        <f>IF($A3="","",T(Bedarf!$D9))</f>
        <v/>
      </c>
      <c r="F3" s="36">
        <f>IF(OR($A3="",$B3="",$C3="",N($D3)=0),"",IF(MOD(1-$B3,52)&gt;MOD($C3-$B3,52),"",SUMPRODUCT((Sätze!$B$2:$B$251=$A3)*(Wochenmengen!$C$2:$C$251&gt;0)*(MOD(1-Wochenmengen!$C$2:$C$251,52)&lt;=MOD(Wochenmengen!$D$2:$D$251-Wochenmengen!$C$2:$C$251,52))*Wochenmengen!$F$2:$F$251)/$D3))</f>
        <v/>
      </c>
      <c r="G3" s="36">
        <f>IF(OR($A3="",$B3="",$C3="",N($D3)=0),"",IF(MOD(2-$B3,52)&gt;MOD($C3-$B3,52),"",SUMPRODUCT((Sätze!$B$2:$B$251=$A3)*(Wochenmengen!$C$2:$C$251&gt;0)*(MOD(2-Wochenmengen!$C$2:$C$251,52)&lt;=MOD(Wochenmengen!$D$2:$D$251-Wochenmengen!$C$2:$C$251,52))*Wochenmengen!$F$2:$F$251)/$D3))</f>
        <v/>
      </c>
      <c r="H3" s="36">
        <f>IF(OR($A3="",$B3="",$C3="",N($D3)=0),"",IF(MOD(3-$B3,52)&gt;MOD($C3-$B3,52),"",SUMPRODUCT((Sätze!$B$2:$B$251=$A3)*(Wochenmengen!$C$2:$C$251&gt;0)*(MOD(3-Wochenmengen!$C$2:$C$251,52)&lt;=MOD(Wochenmengen!$D$2:$D$251-Wochenmengen!$C$2:$C$251,52))*Wochenmengen!$F$2:$F$251)/$D3))</f>
        <v/>
      </c>
      <c r="I3" s="36">
        <f>IF(OR($A3="",$B3="",$C3="",N($D3)=0),"",IF(MOD(4-$B3,52)&gt;MOD($C3-$B3,52),"",SUMPRODUCT((Sätze!$B$2:$B$251=$A3)*(Wochenmengen!$C$2:$C$251&gt;0)*(MOD(4-Wochenmengen!$C$2:$C$251,52)&lt;=MOD(Wochenmengen!$D$2:$D$251-Wochenmengen!$C$2:$C$251,52))*Wochenmengen!$F$2:$F$251)/$D3))</f>
        <v/>
      </c>
      <c r="J3" s="36">
        <f>IF(OR($A3="",$B3="",$C3="",N($D3)=0),"",IF(MOD(5-$B3,52)&gt;MOD($C3-$B3,52),"",SUMPRODUCT((Sätze!$B$2:$B$251=$A3)*(Wochenmengen!$C$2:$C$251&gt;0)*(MOD(5-Wochenmengen!$C$2:$C$251,52)&lt;=MOD(Wochenmengen!$D$2:$D$251-Wochenmengen!$C$2:$C$251,52))*Wochenmengen!$F$2:$F$251)/$D3))</f>
        <v/>
      </c>
      <c r="K3" s="36">
        <f>IF(OR($A3="",$B3="",$C3="",N($D3)=0),"",IF(MOD(6-$B3,52)&gt;MOD($C3-$B3,52),"",SUMPRODUCT((Sätze!$B$2:$B$251=$A3)*(Wochenmengen!$C$2:$C$251&gt;0)*(MOD(6-Wochenmengen!$C$2:$C$251,52)&lt;=MOD(Wochenmengen!$D$2:$D$251-Wochenmengen!$C$2:$C$251,52))*Wochenmengen!$F$2:$F$251)/$D3))</f>
        <v/>
      </c>
      <c r="L3" s="36">
        <f>IF(OR($A3="",$B3="",$C3="",N($D3)=0),"",IF(MOD(7-$B3,52)&gt;MOD($C3-$B3,52),"",SUMPRODUCT((Sätze!$B$2:$B$251=$A3)*(Wochenmengen!$C$2:$C$251&gt;0)*(MOD(7-Wochenmengen!$C$2:$C$251,52)&lt;=MOD(Wochenmengen!$D$2:$D$251-Wochenmengen!$C$2:$C$251,52))*Wochenmengen!$F$2:$F$251)/$D3))</f>
        <v/>
      </c>
      <c r="M3" s="36">
        <f>IF(OR($A3="",$B3="",$C3="",N($D3)=0),"",IF(MOD(8-$B3,52)&gt;MOD($C3-$B3,52),"",SUMPRODUCT((Sätze!$B$2:$B$251=$A3)*(Wochenmengen!$C$2:$C$251&gt;0)*(MOD(8-Wochenmengen!$C$2:$C$251,52)&lt;=MOD(Wochenmengen!$D$2:$D$251-Wochenmengen!$C$2:$C$251,52))*Wochenmengen!$F$2:$F$251)/$D3))</f>
        <v/>
      </c>
      <c r="N3" s="36">
        <f>IF(OR($A3="",$B3="",$C3="",N($D3)=0),"",IF(MOD(9-$B3,52)&gt;MOD($C3-$B3,52),"",SUMPRODUCT((Sätze!$B$2:$B$251=$A3)*(Wochenmengen!$C$2:$C$251&gt;0)*(MOD(9-Wochenmengen!$C$2:$C$251,52)&lt;=MOD(Wochenmengen!$D$2:$D$251-Wochenmengen!$C$2:$C$251,52))*Wochenmengen!$F$2:$F$251)/$D3))</f>
        <v/>
      </c>
      <c r="O3" s="36">
        <f>IF(OR($A3="",$B3="",$C3="",N($D3)=0),"",IF(MOD(10-$B3,52)&gt;MOD($C3-$B3,52),"",SUMPRODUCT((Sätze!$B$2:$B$251=$A3)*(Wochenmengen!$C$2:$C$251&gt;0)*(MOD(10-Wochenmengen!$C$2:$C$251,52)&lt;=MOD(Wochenmengen!$D$2:$D$251-Wochenmengen!$C$2:$C$251,52))*Wochenmengen!$F$2:$F$251)/$D3))</f>
        <v/>
      </c>
      <c r="P3" s="36">
        <f>IF(OR($A3="",$B3="",$C3="",N($D3)=0),"",IF(MOD(11-$B3,52)&gt;MOD($C3-$B3,52),"",SUMPRODUCT((Sätze!$B$2:$B$251=$A3)*(Wochenmengen!$C$2:$C$251&gt;0)*(MOD(11-Wochenmengen!$C$2:$C$251,52)&lt;=MOD(Wochenmengen!$D$2:$D$251-Wochenmengen!$C$2:$C$251,52))*Wochenmengen!$F$2:$F$251)/$D3))</f>
        <v/>
      </c>
      <c r="Q3" s="36">
        <f>IF(OR($A3="",$B3="",$C3="",N($D3)=0),"",IF(MOD(12-$B3,52)&gt;MOD($C3-$B3,52),"",SUMPRODUCT((Sätze!$B$2:$B$251=$A3)*(Wochenmengen!$C$2:$C$251&gt;0)*(MOD(12-Wochenmengen!$C$2:$C$251,52)&lt;=MOD(Wochenmengen!$D$2:$D$251-Wochenmengen!$C$2:$C$251,52))*Wochenmengen!$F$2:$F$251)/$D3))</f>
        <v/>
      </c>
      <c r="R3" s="36">
        <f>IF(OR($A3="",$B3="",$C3="",N($D3)=0),"",IF(MOD(13-$B3,52)&gt;MOD($C3-$B3,52),"",SUMPRODUCT((Sätze!$B$2:$B$251=$A3)*(Wochenmengen!$C$2:$C$251&gt;0)*(MOD(13-Wochenmengen!$C$2:$C$251,52)&lt;=MOD(Wochenmengen!$D$2:$D$251-Wochenmengen!$C$2:$C$251,52))*Wochenmengen!$F$2:$F$251)/$D3))</f>
        <v/>
      </c>
      <c r="S3" s="36">
        <f>IF(OR($A3="",$B3="",$C3="",N($D3)=0),"",IF(MOD(14-$B3,52)&gt;MOD($C3-$B3,52),"",SUMPRODUCT((Sätze!$B$2:$B$251=$A3)*(Wochenmengen!$C$2:$C$251&gt;0)*(MOD(14-Wochenmengen!$C$2:$C$251,52)&lt;=MOD(Wochenmengen!$D$2:$D$251-Wochenmengen!$C$2:$C$251,52))*Wochenmengen!$F$2:$F$251)/$D3))</f>
        <v/>
      </c>
      <c r="T3" s="36">
        <f>IF(OR($A3="",$B3="",$C3="",N($D3)=0),"",IF(MOD(15-$B3,52)&gt;MOD($C3-$B3,52),"",SUMPRODUCT((Sätze!$B$2:$B$251=$A3)*(Wochenmengen!$C$2:$C$251&gt;0)*(MOD(15-Wochenmengen!$C$2:$C$251,52)&lt;=MOD(Wochenmengen!$D$2:$D$251-Wochenmengen!$C$2:$C$251,52))*Wochenmengen!$F$2:$F$251)/$D3))</f>
        <v/>
      </c>
      <c r="U3" s="36">
        <f>IF(OR($A3="",$B3="",$C3="",N($D3)=0),"",IF(MOD(16-$B3,52)&gt;MOD($C3-$B3,52),"",SUMPRODUCT((Sätze!$B$2:$B$251=$A3)*(Wochenmengen!$C$2:$C$251&gt;0)*(MOD(16-Wochenmengen!$C$2:$C$251,52)&lt;=MOD(Wochenmengen!$D$2:$D$251-Wochenmengen!$C$2:$C$251,52))*Wochenmengen!$F$2:$F$251)/$D3))</f>
        <v/>
      </c>
      <c r="V3" s="36">
        <f>IF(OR($A3="",$B3="",$C3="",N($D3)=0),"",IF(MOD(17-$B3,52)&gt;MOD($C3-$B3,52),"",SUMPRODUCT((Sätze!$B$2:$B$251=$A3)*(Wochenmengen!$C$2:$C$251&gt;0)*(MOD(17-Wochenmengen!$C$2:$C$251,52)&lt;=MOD(Wochenmengen!$D$2:$D$251-Wochenmengen!$C$2:$C$251,52))*Wochenmengen!$F$2:$F$251)/$D3))</f>
        <v/>
      </c>
      <c r="W3" s="36">
        <f>IF(OR($A3="",$B3="",$C3="",N($D3)=0),"",IF(MOD(18-$B3,52)&gt;MOD($C3-$B3,52),"",SUMPRODUCT((Sätze!$B$2:$B$251=$A3)*(Wochenmengen!$C$2:$C$251&gt;0)*(MOD(18-Wochenmengen!$C$2:$C$251,52)&lt;=MOD(Wochenmengen!$D$2:$D$251-Wochenmengen!$C$2:$C$251,52))*Wochenmengen!$F$2:$F$251)/$D3))</f>
        <v/>
      </c>
      <c r="X3" s="36">
        <f>IF(OR($A3="",$B3="",$C3="",N($D3)=0),"",IF(MOD(19-$B3,52)&gt;MOD($C3-$B3,52),"",SUMPRODUCT((Sätze!$B$2:$B$251=$A3)*(Wochenmengen!$C$2:$C$251&gt;0)*(MOD(19-Wochenmengen!$C$2:$C$251,52)&lt;=MOD(Wochenmengen!$D$2:$D$251-Wochenmengen!$C$2:$C$251,52))*Wochenmengen!$F$2:$F$251)/$D3))</f>
        <v/>
      </c>
      <c r="Y3" s="36">
        <f>IF(OR($A3="",$B3="",$C3="",N($D3)=0),"",IF(MOD(20-$B3,52)&gt;MOD($C3-$B3,52),"",SUMPRODUCT((Sätze!$B$2:$B$251=$A3)*(Wochenmengen!$C$2:$C$251&gt;0)*(MOD(20-Wochenmengen!$C$2:$C$251,52)&lt;=MOD(Wochenmengen!$D$2:$D$251-Wochenmengen!$C$2:$C$251,52))*Wochenmengen!$F$2:$F$251)/$D3))</f>
        <v/>
      </c>
      <c r="Z3" s="36">
        <f>IF(OR($A3="",$B3="",$C3="",N($D3)=0),"",IF(MOD(21-$B3,52)&gt;MOD($C3-$B3,52),"",SUMPRODUCT((Sätze!$B$2:$B$251=$A3)*(Wochenmengen!$C$2:$C$251&gt;0)*(MOD(21-Wochenmengen!$C$2:$C$251,52)&lt;=MOD(Wochenmengen!$D$2:$D$251-Wochenmengen!$C$2:$C$251,52))*Wochenmengen!$F$2:$F$251)/$D3))</f>
        <v/>
      </c>
      <c r="AA3" s="36">
        <f>IF(OR($A3="",$B3="",$C3="",N($D3)=0),"",IF(MOD(22-$B3,52)&gt;MOD($C3-$B3,52),"",SUMPRODUCT((Sätze!$B$2:$B$251=$A3)*(Wochenmengen!$C$2:$C$251&gt;0)*(MOD(22-Wochenmengen!$C$2:$C$251,52)&lt;=MOD(Wochenmengen!$D$2:$D$251-Wochenmengen!$C$2:$C$251,52))*Wochenmengen!$F$2:$F$251)/$D3))</f>
        <v/>
      </c>
      <c r="AB3" s="36">
        <f>IF(OR($A3="",$B3="",$C3="",N($D3)=0),"",IF(MOD(23-$B3,52)&gt;MOD($C3-$B3,52),"",SUMPRODUCT((Sätze!$B$2:$B$251=$A3)*(Wochenmengen!$C$2:$C$251&gt;0)*(MOD(23-Wochenmengen!$C$2:$C$251,52)&lt;=MOD(Wochenmengen!$D$2:$D$251-Wochenmengen!$C$2:$C$251,52))*Wochenmengen!$F$2:$F$251)/$D3))</f>
        <v/>
      </c>
      <c r="AC3" s="36">
        <f>IF(OR($A3="",$B3="",$C3="",N($D3)=0),"",IF(MOD(24-$B3,52)&gt;MOD($C3-$B3,52),"",SUMPRODUCT((Sätze!$B$2:$B$251=$A3)*(Wochenmengen!$C$2:$C$251&gt;0)*(MOD(24-Wochenmengen!$C$2:$C$251,52)&lt;=MOD(Wochenmengen!$D$2:$D$251-Wochenmengen!$C$2:$C$251,52))*Wochenmengen!$F$2:$F$251)/$D3))</f>
        <v/>
      </c>
      <c r="AD3" s="36">
        <f>IF(OR($A3="",$B3="",$C3="",N($D3)=0),"",IF(MOD(25-$B3,52)&gt;MOD($C3-$B3,52),"",SUMPRODUCT((Sätze!$B$2:$B$251=$A3)*(Wochenmengen!$C$2:$C$251&gt;0)*(MOD(25-Wochenmengen!$C$2:$C$251,52)&lt;=MOD(Wochenmengen!$D$2:$D$251-Wochenmengen!$C$2:$C$251,52))*Wochenmengen!$F$2:$F$251)/$D3))</f>
        <v/>
      </c>
      <c r="AE3" s="36">
        <f>IF(OR($A3="",$B3="",$C3="",N($D3)=0),"",IF(MOD(26-$B3,52)&gt;MOD($C3-$B3,52),"",SUMPRODUCT((Sätze!$B$2:$B$251=$A3)*(Wochenmengen!$C$2:$C$251&gt;0)*(MOD(26-Wochenmengen!$C$2:$C$251,52)&lt;=MOD(Wochenmengen!$D$2:$D$251-Wochenmengen!$C$2:$C$251,52))*Wochenmengen!$F$2:$F$251)/$D3))</f>
        <v/>
      </c>
      <c r="AF3" s="36">
        <f>IF(OR($A3="",$B3="",$C3="",N($D3)=0),"",IF(MOD(27-$B3,52)&gt;MOD($C3-$B3,52),"",SUMPRODUCT((Sätze!$B$2:$B$251=$A3)*(Wochenmengen!$C$2:$C$251&gt;0)*(MOD(27-Wochenmengen!$C$2:$C$251,52)&lt;=MOD(Wochenmengen!$D$2:$D$251-Wochenmengen!$C$2:$C$251,52))*Wochenmengen!$F$2:$F$251)/$D3))</f>
        <v/>
      </c>
      <c r="AG3" s="36">
        <f>IF(OR($A3="",$B3="",$C3="",N($D3)=0),"",IF(MOD(28-$B3,52)&gt;MOD($C3-$B3,52),"",SUMPRODUCT((Sätze!$B$2:$B$251=$A3)*(Wochenmengen!$C$2:$C$251&gt;0)*(MOD(28-Wochenmengen!$C$2:$C$251,52)&lt;=MOD(Wochenmengen!$D$2:$D$251-Wochenmengen!$C$2:$C$251,52))*Wochenmengen!$F$2:$F$251)/$D3))</f>
        <v/>
      </c>
      <c r="AH3" s="36">
        <f>IF(OR($A3="",$B3="",$C3="",N($D3)=0),"",IF(MOD(29-$B3,52)&gt;MOD($C3-$B3,52),"",SUMPRODUCT((Sätze!$B$2:$B$251=$A3)*(Wochenmengen!$C$2:$C$251&gt;0)*(MOD(29-Wochenmengen!$C$2:$C$251,52)&lt;=MOD(Wochenmengen!$D$2:$D$251-Wochenmengen!$C$2:$C$251,52))*Wochenmengen!$F$2:$F$251)/$D3))</f>
        <v/>
      </c>
      <c r="AI3" s="36">
        <f>IF(OR($A3="",$B3="",$C3="",N($D3)=0),"",IF(MOD(30-$B3,52)&gt;MOD($C3-$B3,52),"",SUMPRODUCT((Sätze!$B$2:$B$251=$A3)*(Wochenmengen!$C$2:$C$251&gt;0)*(MOD(30-Wochenmengen!$C$2:$C$251,52)&lt;=MOD(Wochenmengen!$D$2:$D$251-Wochenmengen!$C$2:$C$251,52))*Wochenmengen!$F$2:$F$251)/$D3))</f>
        <v/>
      </c>
      <c r="AJ3" s="36">
        <f>IF(OR($A3="",$B3="",$C3="",N($D3)=0),"",IF(MOD(31-$B3,52)&gt;MOD($C3-$B3,52),"",SUMPRODUCT((Sätze!$B$2:$B$251=$A3)*(Wochenmengen!$C$2:$C$251&gt;0)*(MOD(31-Wochenmengen!$C$2:$C$251,52)&lt;=MOD(Wochenmengen!$D$2:$D$251-Wochenmengen!$C$2:$C$251,52))*Wochenmengen!$F$2:$F$251)/$D3))</f>
        <v/>
      </c>
      <c r="AK3" s="36">
        <f>IF(OR($A3="",$B3="",$C3="",N($D3)=0),"",IF(MOD(32-$B3,52)&gt;MOD($C3-$B3,52),"",SUMPRODUCT((Sätze!$B$2:$B$251=$A3)*(Wochenmengen!$C$2:$C$251&gt;0)*(MOD(32-Wochenmengen!$C$2:$C$251,52)&lt;=MOD(Wochenmengen!$D$2:$D$251-Wochenmengen!$C$2:$C$251,52))*Wochenmengen!$F$2:$F$251)/$D3))</f>
        <v/>
      </c>
      <c r="AL3" s="36">
        <f>IF(OR($A3="",$B3="",$C3="",N($D3)=0),"",IF(MOD(33-$B3,52)&gt;MOD($C3-$B3,52),"",SUMPRODUCT((Sätze!$B$2:$B$251=$A3)*(Wochenmengen!$C$2:$C$251&gt;0)*(MOD(33-Wochenmengen!$C$2:$C$251,52)&lt;=MOD(Wochenmengen!$D$2:$D$251-Wochenmengen!$C$2:$C$251,52))*Wochenmengen!$F$2:$F$251)/$D3))</f>
        <v/>
      </c>
      <c r="AM3" s="36">
        <f>IF(OR($A3="",$B3="",$C3="",N($D3)=0),"",IF(MOD(34-$B3,52)&gt;MOD($C3-$B3,52),"",SUMPRODUCT((Sätze!$B$2:$B$251=$A3)*(Wochenmengen!$C$2:$C$251&gt;0)*(MOD(34-Wochenmengen!$C$2:$C$251,52)&lt;=MOD(Wochenmengen!$D$2:$D$251-Wochenmengen!$C$2:$C$251,52))*Wochenmengen!$F$2:$F$251)/$D3))</f>
        <v/>
      </c>
      <c r="AN3" s="36">
        <f>IF(OR($A3="",$B3="",$C3="",N($D3)=0),"",IF(MOD(35-$B3,52)&gt;MOD($C3-$B3,52),"",SUMPRODUCT((Sätze!$B$2:$B$251=$A3)*(Wochenmengen!$C$2:$C$251&gt;0)*(MOD(35-Wochenmengen!$C$2:$C$251,52)&lt;=MOD(Wochenmengen!$D$2:$D$251-Wochenmengen!$C$2:$C$251,52))*Wochenmengen!$F$2:$F$251)/$D3))</f>
        <v/>
      </c>
      <c r="AO3" s="36">
        <f>IF(OR($A3="",$B3="",$C3="",N($D3)=0),"",IF(MOD(36-$B3,52)&gt;MOD($C3-$B3,52),"",SUMPRODUCT((Sätze!$B$2:$B$251=$A3)*(Wochenmengen!$C$2:$C$251&gt;0)*(MOD(36-Wochenmengen!$C$2:$C$251,52)&lt;=MOD(Wochenmengen!$D$2:$D$251-Wochenmengen!$C$2:$C$251,52))*Wochenmengen!$F$2:$F$251)/$D3))</f>
        <v/>
      </c>
      <c r="AP3" s="36">
        <f>IF(OR($A3="",$B3="",$C3="",N($D3)=0),"",IF(MOD(37-$B3,52)&gt;MOD($C3-$B3,52),"",SUMPRODUCT((Sätze!$B$2:$B$251=$A3)*(Wochenmengen!$C$2:$C$251&gt;0)*(MOD(37-Wochenmengen!$C$2:$C$251,52)&lt;=MOD(Wochenmengen!$D$2:$D$251-Wochenmengen!$C$2:$C$251,52))*Wochenmengen!$F$2:$F$251)/$D3))</f>
        <v/>
      </c>
      <c r="AQ3" s="36">
        <f>IF(OR($A3="",$B3="",$C3="",N($D3)=0),"",IF(MOD(38-$B3,52)&gt;MOD($C3-$B3,52),"",SUMPRODUCT((Sätze!$B$2:$B$251=$A3)*(Wochenmengen!$C$2:$C$251&gt;0)*(MOD(38-Wochenmengen!$C$2:$C$251,52)&lt;=MOD(Wochenmengen!$D$2:$D$251-Wochenmengen!$C$2:$C$251,52))*Wochenmengen!$F$2:$F$251)/$D3))</f>
        <v/>
      </c>
      <c r="AR3" s="36">
        <f>IF(OR($A3="",$B3="",$C3="",N($D3)=0),"",IF(MOD(39-$B3,52)&gt;MOD($C3-$B3,52),"",SUMPRODUCT((Sätze!$B$2:$B$251=$A3)*(Wochenmengen!$C$2:$C$251&gt;0)*(MOD(39-Wochenmengen!$C$2:$C$251,52)&lt;=MOD(Wochenmengen!$D$2:$D$251-Wochenmengen!$C$2:$C$251,52))*Wochenmengen!$F$2:$F$251)/$D3))</f>
        <v/>
      </c>
      <c r="AS3" s="36">
        <f>IF(OR($A3="",$B3="",$C3="",N($D3)=0),"",IF(MOD(40-$B3,52)&gt;MOD($C3-$B3,52),"",SUMPRODUCT((Sätze!$B$2:$B$251=$A3)*(Wochenmengen!$C$2:$C$251&gt;0)*(MOD(40-Wochenmengen!$C$2:$C$251,52)&lt;=MOD(Wochenmengen!$D$2:$D$251-Wochenmengen!$C$2:$C$251,52))*Wochenmengen!$F$2:$F$251)/$D3))</f>
        <v/>
      </c>
      <c r="AT3" s="36">
        <f>IF(OR($A3="",$B3="",$C3="",N($D3)=0),"",IF(MOD(41-$B3,52)&gt;MOD($C3-$B3,52),"",SUMPRODUCT((Sätze!$B$2:$B$251=$A3)*(Wochenmengen!$C$2:$C$251&gt;0)*(MOD(41-Wochenmengen!$C$2:$C$251,52)&lt;=MOD(Wochenmengen!$D$2:$D$251-Wochenmengen!$C$2:$C$251,52))*Wochenmengen!$F$2:$F$251)/$D3))</f>
        <v/>
      </c>
      <c r="AU3" s="36">
        <f>IF(OR($A3="",$B3="",$C3="",N($D3)=0),"",IF(MOD(42-$B3,52)&gt;MOD($C3-$B3,52),"",SUMPRODUCT((Sätze!$B$2:$B$251=$A3)*(Wochenmengen!$C$2:$C$251&gt;0)*(MOD(42-Wochenmengen!$C$2:$C$251,52)&lt;=MOD(Wochenmengen!$D$2:$D$251-Wochenmengen!$C$2:$C$251,52))*Wochenmengen!$F$2:$F$251)/$D3))</f>
        <v/>
      </c>
      <c r="AV3" s="36">
        <f>IF(OR($A3="",$B3="",$C3="",N($D3)=0),"",IF(MOD(43-$B3,52)&gt;MOD($C3-$B3,52),"",SUMPRODUCT((Sätze!$B$2:$B$251=$A3)*(Wochenmengen!$C$2:$C$251&gt;0)*(MOD(43-Wochenmengen!$C$2:$C$251,52)&lt;=MOD(Wochenmengen!$D$2:$D$251-Wochenmengen!$C$2:$C$251,52))*Wochenmengen!$F$2:$F$251)/$D3))</f>
        <v/>
      </c>
      <c r="AW3" s="36">
        <f>IF(OR($A3="",$B3="",$C3="",N($D3)=0),"",IF(MOD(44-$B3,52)&gt;MOD($C3-$B3,52),"",SUMPRODUCT((Sätze!$B$2:$B$251=$A3)*(Wochenmengen!$C$2:$C$251&gt;0)*(MOD(44-Wochenmengen!$C$2:$C$251,52)&lt;=MOD(Wochenmengen!$D$2:$D$251-Wochenmengen!$C$2:$C$251,52))*Wochenmengen!$F$2:$F$251)/$D3))</f>
        <v/>
      </c>
      <c r="AX3" s="36">
        <f>IF(OR($A3="",$B3="",$C3="",N($D3)=0),"",IF(MOD(45-$B3,52)&gt;MOD($C3-$B3,52),"",SUMPRODUCT((Sätze!$B$2:$B$251=$A3)*(Wochenmengen!$C$2:$C$251&gt;0)*(MOD(45-Wochenmengen!$C$2:$C$251,52)&lt;=MOD(Wochenmengen!$D$2:$D$251-Wochenmengen!$C$2:$C$251,52))*Wochenmengen!$F$2:$F$251)/$D3))</f>
        <v/>
      </c>
      <c r="AY3" s="36">
        <f>IF(OR($A3="",$B3="",$C3="",N($D3)=0),"",IF(MOD(46-$B3,52)&gt;MOD($C3-$B3,52),"",SUMPRODUCT((Sätze!$B$2:$B$251=$A3)*(Wochenmengen!$C$2:$C$251&gt;0)*(MOD(46-Wochenmengen!$C$2:$C$251,52)&lt;=MOD(Wochenmengen!$D$2:$D$251-Wochenmengen!$C$2:$C$251,52))*Wochenmengen!$F$2:$F$251)/$D3))</f>
        <v/>
      </c>
      <c r="AZ3" s="36">
        <f>IF(OR($A3="",$B3="",$C3="",N($D3)=0),"",IF(MOD(47-$B3,52)&gt;MOD($C3-$B3,52),"",SUMPRODUCT((Sätze!$B$2:$B$251=$A3)*(Wochenmengen!$C$2:$C$251&gt;0)*(MOD(47-Wochenmengen!$C$2:$C$251,52)&lt;=MOD(Wochenmengen!$D$2:$D$251-Wochenmengen!$C$2:$C$251,52))*Wochenmengen!$F$2:$F$251)/$D3))</f>
        <v/>
      </c>
      <c r="BA3" s="36">
        <f>IF(OR($A3="",$B3="",$C3="",N($D3)=0),"",IF(MOD(48-$B3,52)&gt;MOD($C3-$B3,52),"",SUMPRODUCT((Sätze!$B$2:$B$251=$A3)*(Wochenmengen!$C$2:$C$251&gt;0)*(MOD(48-Wochenmengen!$C$2:$C$251,52)&lt;=MOD(Wochenmengen!$D$2:$D$251-Wochenmengen!$C$2:$C$251,52))*Wochenmengen!$F$2:$F$251)/$D3))</f>
        <v/>
      </c>
      <c r="BB3" s="36">
        <f>IF(OR($A3="",$B3="",$C3="",N($D3)=0),"",IF(MOD(49-$B3,52)&gt;MOD($C3-$B3,52),"",SUMPRODUCT((Sätze!$B$2:$B$251=$A3)*(Wochenmengen!$C$2:$C$251&gt;0)*(MOD(49-Wochenmengen!$C$2:$C$251,52)&lt;=MOD(Wochenmengen!$D$2:$D$251-Wochenmengen!$C$2:$C$251,52))*Wochenmengen!$F$2:$F$251)/$D3))</f>
        <v/>
      </c>
      <c r="BC3" s="36">
        <f>IF(OR($A3="",$B3="",$C3="",N($D3)=0),"",IF(MOD(50-$B3,52)&gt;MOD($C3-$B3,52),"",SUMPRODUCT((Sätze!$B$2:$B$251=$A3)*(Wochenmengen!$C$2:$C$251&gt;0)*(MOD(50-Wochenmengen!$C$2:$C$251,52)&lt;=MOD(Wochenmengen!$D$2:$D$251-Wochenmengen!$C$2:$C$251,52))*Wochenmengen!$F$2:$F$251)/$D3))</f>
        <v/>
      </c>
      <c r="BD3" s="36">
        <f>IF(OR($A3="",$B3="",$C3="",N($D3)=0),"",IF(MOD(51-$B3,52)&gt;MOD($C3-$B3,52),"",SUMPRODUCT((Sätze!$B$2:$B$251=$A3)*(Wochenmengen!$C$2:$C$251&gt;0)*(MOD(51-Wochenmengen!$C$2:$C$251,52)&lt;=MOD(Wochenmengen!$D$2:$D$251-Wochenmengen!$C$2:$C$251,52))*Wochenmengen!$F$2:$F$251)/$D3))</f>
        <v/>
      </c>
      <c r="BE3" s="36">
        <f>IF(OR($A3="",$B3="",$C3="",N($D3)=0),"",IF(MOD(52-$B3,52)&gt;MOD($C3-$B3,52),"",SUMPRODUCT((Sätze!$B$2:$B$251=$A3)*(Wochenmengen!$C$2:$C$251&gt;0)*(MOD(52-Wochenmengen!$C$2:$C$251,52)&lt;=MOD(Wochenmengen!$D$2:$D$251-Wochenmengen!$C$2:$C$251,52))*Wochenmengen!$F$2:$F$251)/$D3))</f>
        <v/>
      </c>
      <c r="BF3" s="26">
        <f>IF($A3="","",SUMPRODUCT((F3:BE3&lt;&gt;"")*(F3:BE3&lt;1)))</f>
        <v/>
      </c>
    </row>
    <row r="4">
      <c r="A4" s="10">
        <f>IF(Bedarf!$B10="","",Bedarf!$B10)</f>
        <v/>
      </c>
      <c r="B4" s="26">
        <f>IF($A4="","",IF(Bedarf!$E10&lt;&gt;"",Bedarf!$E10,IFERROR(IF(_xlfn.MINIFS(Sätze!$H$2:$H$251,Sätze!$B$2:$B$251,$A4)=0,"",_xlfn.MINIFS(Sätze!$H$2:$H$251,Sätze!$B$2:$B$251,$A4)),"")))</f>
        <v/>
      </c>
      <c r="C4" s="26">
        <f>IF($A4="","",IF(Bedarf!$F10&lt;&gt;"",Bedarf!$F10,IFERROR(IF(_xlfn.MAXIFS(Sätze!$I$2:$I$251,Sätze!$B$2:$B$251,$A4)=0,"",_xlfn.MAXIFS(Sätze!$I$2:$I$251,Sätze!$B$2:$B$251,$A4)),"")))</f>
        <v/>
      </c>
      <c r="D4" s="15">
        <f>IF(OR($A4="",N(Bedarf!$G10)=0),"",Bedarf!$G10)</f>
        <v/>
      </c>
      <c r="E4" s="10">
        <f>IF($A4="","",T(Bedarf!$D10))</f>
        <v/>
      </c>
      <c r="F4" s="36">
        <f>IF(OR($A4="",$B4="",$C4="",N($D4)=0),"",IF(MOD(1-$B4,52)&gt;MOD($C4-$B4,52),"",SUMPRODUCT((Sätze!$B$2:$B$251=$A4)*(Wochenmengen!$C$2:$C$251&gt;0)*(MOD(1-Wochenmengen!$C$2:$C$251,52)&lt;=MOD(Wochenmengen!$D$2:$D$251-Wochenmengen!$C$2:$C$251,52))*Wochenmengen!$F$2:$F$251)/$D4))</f>
        <v/>
      </c>
      <c r="G4" s="36">
        <f>IF(OR($A4="",$B4="",$C4="",N($D4)=0),"",IF(MOD(2-$B4,52)&gt;MOD($C4-$B4,52),"",SUMPRODUCT((Sätze!$B$2:$B$251=$A4)*(Wochenmengen!$C$2:$C$251&gt;0)*(MOD(2-Wochenmengen!$C$2:$C$251,52)&lt;=MOD(Wochenmengen!$D$2:$D$251-Wochenmengen!$C$2:$C$251,52))*Wochenmengen!$F$2:$F$251)/$D4))</f>
        <v/>
      </c>
      <c r="H4" s="36">
        <f>IF(OR($A4="",$B4="",$C4="",N($D4)=0),"",IF(MOD(3-$B4,52)&gt;MOD($C4-$B4,52),"",SUMPRODUCT((Sätze!$B$2:$B$251=$A4)*(Wochenmengen!$C$2:$C$251&gt;0)*(MOD(3-Wochenmengen!$C$2:$C$251,52)&lt;=MOD(Wochenmengen!$D$2:$D$251-Wochenmengen!$C$2:$C$251,52))*Wochenmengen!$F$2:$F$251)/$D4))</f>
        <v/>
      </c>
      <c r="I4" s="36">
        <f>IF(OR($A4="",$B4="",$C4="",N($D4)=0),"",IF(MOD(4-$B4,52)&gt;MOD($C4-$B4,52),"",SUMPRODUCT((Sätze!$B$2:$B$251=$A4)*(Wochenmengen!$C$2:$C$251&gt;0)*(MOD(4-Wochenmengen!$C$2:$C$251,52)&lt;=MOD(Wochenmengen!$D$2:$D$251-Wochenmengen!$C$2:$C$251,52))*Wochenmengen!$F$2:$F$251)/$D4))</f>
        <v/>
      </c>
      <c r="J4" s="36">
        <f>IF(OR($A4="",$B4="",$C4="",N($D4)=0),"",IF(MOD(5-$B4,52)&gt;MOD($C4-$B4,52),"",SUMPRODUCT((Sätze!$B$2:$B$251=$A4)*(Wochenmengen!$C$2:$C$251&gt;0)*(MOD(5-Wochenmengen!$C$2:$C$251,52)&lt;=MOD(Wochenmengen!$D$2:$D$251-Wochenmengen!$C$2:$C$251,52))*Wochenmengen!$F$2:$F$251)/$D4))</f>
        <v/>
      </c>
      <c r="K4" s="36">
        <f>IF(OR($A4="",$B4="",$C4="",N($D4)=0),"",IF(MOD(6-$B4,52)&gt;MOD($C4-$B4,52),"",SUMPRODUCT((Sätze!$B$2:$B$251=$A4)*(Wochenmengen!$C$2:$C$251&gt;0)*(MOD(6-Wochenmengen!$C$2:$C$251,52)&lt;=MOD(Wochenmengen!$D$2:$D$251-Wochenmengen!$C$2:$C$251,52))*Wochenmengen!$F$2:$F$251)/$D4))</f>
        <v/>
      </c>
      <c r="L4" s="36">
        <f>IF(OR($A4="",$B4="",$C4="",N($D4)=0),"",IF(MOD(7-$B4,52)&gt;MOD($C4-$B4,52),"",SUMPRODUCT((Sätze!$B$2:$B$251=$A4)*(Wochenmengen!$C$2:$C$251&gt;0)*(MOD(7-Wochenmengen!$C$2:$C$251,52)&lt;=MOD(Wochenmengen!$D$2:$D$251-Wochenmengen!$C$2:$C$251,52))*Wochenmengen!$F$2:$F$251)/$D4))</f>
        <v/>
      </c>
      <c r="M4" s="36">
        <f>IF(OR($A4="",$B4="",$C4="",N($D4)=0),"",IF(MOD(8-$B4,52)&gt;MOD($C4-$B4,52),"",SUMPRODUCT((Sätze!$B$2:$B$251=$A4)*(Wochenmengen!$C$2:$C$251&gt;0)*(MOD(8-Wochenmengen!$C$2:$C$251,52)&lt;=MOD(Wochenmengen!$D$2:$D$251-Wochenmengen!$C$2:$C$251,52))*Wochenmengen!$F$2:$F$251)/$D4))</f>
        <v/>
      </c>
      <c r="N4" s="36">
        <f>IF(OR($A4="",$B4="",$C4="",N($D4)=0),"",IF(MOD(9-$B4,52)&gt;MOD($C4-$B4,52),"",SUMPRODUCT((Sätze!$B$2:$B$251=$A4)*(Wochenmengen!$C$2:$C$251&gt;0)*(MOD(9-Wochenmengen!$C$2:$C$251,52)&lt;=MOD(Wochenmengen!$D$2:$D$251-Wochenmengen!$C$2:$C$251,52))*Wochenmengen!$F$2:$F$251)/$D4))</f>
        <v/>
      </c>
      <c r="O4" s="36">
        <f>IF(OR($A4="",$B4="",$C4="",N($D4)=0),"",IF(MOD(10-$B4,52)&gt;MOD($C4-$B4,52),"",SUMPRODUCT((Sätze!$B$2:$B$251=$A4)*(Wochenmengen!$C$2:$C$251&gt;0)*(MOD(10-Wochenmengen!$C$2:$C$251,52)&lt;=MOD(Wochenmengen!$D$2:$D$251-Wochenmengen!$C$2:$C$251,52))*Wochenmengen!$F$2:$F$251)/$D4))</f>
        <v/>
      </c>
      <c r="P4" s="36">
        <f>IF(OR($A4="",$B4="",$C4="",N($D4)=0),"",IF(MOD(11-$B4,52)&gt;MOD($C4-$B4,52),"",SUMPRODUCT((Sätze!$B$2:$B$251=$A4)*(Wochenmengen!$C$2:$C$251&gt;0)*(MOD(11-Wochenmengen!$C$2:$C$251,52)&lt;=MOD(Wochenmengen!$D$2:$D$251-Wochenmengen!$C$2:$C$251,52))*Wochenmengen!$F$2:$F$251)/$D4))</f>
        <v/>
      </c>
      <c r="Q4" s="36">
        <f>IF(OR($A4="",$B4="",$C4="",N($D4)=0),"",IF(MOD(12-$B4,52)&gt;MOD($C4-$B4,52),"",SUMPRODUCT((Sätze!$B$2:$B$251=$A4)*(Wochenmengen!$C$2:$C$251&gt;0)*(MOD(12-Wochenmengen!$C$2:$C$251,52)&lt;=MOD(Wochenmengen!$D$2:$D$251-Wochenmengen!$C$2:$C$251,52))*Wochenmengen!$F$2:$F$251)/$D4))</f>
        <v/>
      </c>
      <c r="R4" s="36">
        <f>IF(OR($A4="",$B4="",$C4="",N($D4)=0),"",IF(MOD(13-$B4,52)&gt;MOD($C4-$B4,52),"",SUMPRODUCT((Sätze!$B$2:$B$251=$A4)*(Wochenmengen!$C$2:$C$251&gt;0)*(MOD(13-Wochenmengen!$C$2:$C$251,52)&lt;=MOD(Wochenmengen!$D$2:$D$251-Wochenmengen!$C$2:$C$251,52))*Wochenmengen!$F$2:$F$251)/$D4))</f>
        <v/>
      </c>
      <c r="S4" s="36">
        <f>IF(OR($A4="",$B4="",$C4="",N($D4)=0),"",IF(MOD(14-$B4,52)&gt;MOD($C4-$B4,52),"",SUMPRODUCT((Sätze!$B$2:$B$251=$A4)*(Wochenmengen!$C$2:$C$251&gt;0)*(MOD(14-Wochenmengen!$C$2:$C$251,52)&lt;=MOD(Wochenmengen!$D$2:$D$251-Wochenmengen!$C$2:$C$251,52))*Wochenmengen!$F$2:$F$251)/$D4))</f>
        <v/>
      </c>
      <c r="T4" s="36">
        <f>IF(OR($A4="",$B4="",$C4="",N($D4)=0),"",IF(MOD(15-$B4,52)&gt;MOD($C4-$B4,52),"",SUMPRODUCT((Sätze!$B$2:$B$251=$A4)*(Wochenmengen!$C$2:$C$251&gt;0)*(MOD(15-Wochenmengen!$C$2:$C$251,52)&lt;=MOD(Wochenmengen!$D$2:$D$251-Wochenmengen!$C$2:$C$251,52))*Wochenmengen!$F$2:$F$251)/$D4))</f>
        <v/>
      </c>
      <c r="U4" s="36">
        <f>IF(OR($A4="",$B4="",$C4="",N($D4)=0),"",IF(MOD(16-$B4,52)&gt;MOD($C4-$B4,52),"",SUMPRODUCT((Sätze!$B$2:$B$251=$A4)*(Wochenmengen!$C$2:$C$251&gt;0)*(MOD(16-Wochenmengen!$C$2:$C$251,52)&lt;=MOD(Wochenmengen!$D$2:$D$251-Wochenmengen!$C$2:$C$251,52))*Wochenmengen!$F$2:$F$251)/$D4))</f>
        <v/>
      </c>
      <c r="V4" s="36">
        <f>IF(OR($A4="",$B4="",$C4="",N($D4)=0),"",IF(MOD(17-$B4,52)&gt;MOD($C4-$B4,52),"",SUMPRODUCT((Sätze!$B$2:$B$251=$A4)*(Wochenmengen!$C$2:$C$251&gt;0)*(MOD(17-Wochenmengen!$C$2:$C$251,52)&lt;=MOD(Wochenmengen!$D$2:$D$251-Wochenmengen!$C$2:$C$251,52))*Wochenmengen!$F$2:$F$251)/$D4))</f>
        <v/>
      </c>
      <c r="W4" s="36">
        <f>IF(OR($A4="",$B4="",$C4="",N($D4)=0),"",IF(MOD(18-$B4,52)&gt;MOD($C4-$B4,52),"",SUMPRODUCT((Sätze!$B$2:$B$251=$A4)*(Wochenmengen!$C$2:$C$251&gt;0)*(MOD(18-Wochenmengen!$C$2:$C$251,52)&lt;=MOD(Wochenmengen!$D$2:$D$251-Wochenmengen!$C$2:$C$251,52))*Wochenmengen!$F$2:$F$251)/$D4))</f>
        <v/>
      </c>
      <c r="X4" s="36">
        <f>IF(OR($A4="",$B4="",$C4="",N($D4)=0),"",IF(MOD(19-$B4,52)&gt;MOD($C4-$B4,52),"",SUMPRODUCT((Sätze!$B$2:$B$251=$A4)*(Wochenmengen!$C$2:$C$251&gt;0)*(MOD(19-Wochenmengen!$C$2:$C$251,52)&lt;=MOD(Wochenmengen!$D$2:$D$251-Wochenmengen!$C$2:$C$251,52))*Wochenmengen!$F$2:$F$251)/$D4))</f>
        <v/>
      </c>
      <c r="Y4" s="36">
        <f>IF(OR($A4="",$B4="",$C4="",N($D4)=0),"",IF(MOD(20-$B4,52)&gt;MOD($C4-$B4,52),"",SUMPRODUCT((Sätze!$B$2:$B$251=$A4)*(Wochenmengen!$C$2:$C$251&gt;0)*(MOD(20-Wochenmengen!$C$2:$C$251,52)&lt;=MOD(Wochenmengen!$D$2:$D$251-Wochenmengen!$C$2:$C$251,52))*Wochenmengen!$F$2:$F$251)/$D4))</f>
        <v/>
      </c>
      <c r="Z4" s="36">
        <f>IF(OR($A4="",$B4="",$C4="",N($D4)=0),"",IF(MOD(21-$B4,52)&gt;MOD($C4-$B4,52),"",SUMPRODUCT((Sätze!$B$2:$B$251=$A4)*(Wochenmengen!$C$2:$C$251&gt;0)*(MOD(21-Wochenmengen!$C$2:$C$251,52)&lt;=MOD(Wochenmengen!$D$2:$D$251-Wochenmengen!$C$2:$C$251,52))*Wochenmengen!$F$2:$F$251)/$D4))</f>
        <v/>
      </c>
      <c r="AA4" s="36">
        <f>IF(OR($A4="",$B4="",$C4="",N($D4)=0),"",IF(MOD(22-$B4,52)&gt;MOD($C4-$B4,52),"",SUMPRODUCT((Sätze!$B$2:$B$251=$A4)*(Wochenmengen!$C$2:$C$251&gt;0)*(MOD(22-Wochenmengen!$C$2:$C$251,52)&lt;=MOD(Wochenmengen!$D$2:$D$251-Wochenmengen!$C$2:$C$251,52))*Wochenmengen!$F$2:$F$251)/$D4))</f>
        <v/>
      </c>
      <c r="AB4" s="36">
        <f>IF(OR($A4="",$B4="",$C4="",N($D4)=0),"",IF(MOD(23-$B4,52)&gt;MOD($C4-$B4,52),"",SUMPRODUCT((Sätze!$B$2:$B$251=$A4)*(Wochenmengen!$C$2:$C$251&gt;0)*(MOD(23-Wochenmengen!$C$2:$C$251,52)&lt;=MOD(Wochenmengen!$D$2:$D$251-Wochenmengen!$C$2:$C$251,52))*Wochenmengen!$F$2:$F$251)/$D4))</f>
        <v/>
      </c>
      <c r="AC4" s="36">
        <f>IF(OR($A4="",$B4="",$C4="",N($D4)=0),"",IF(MOD(24-$B4,52)&gt;MOD($C4-$B4,52),"",SUMPRODUCT((Sätze!$B$2:$B$251=$A4)*(Wochenmengen!$C$2:$C$251&gt;0)*(MOD(24-Wochenmengen!$C$2:$C$251,52)&lt;=MOD(Wochenmengen!$D$2:$D$251-Wochenmengen!$C$2:$C$251,52))*Wochenmengen!$F$2:$F$251)/$D4))</f>
        <v/>
      </c>
      <c r="AD4" s="36">
        <f>IF(OR($A4="",$B4="",$C4="",N($D4)=0),"",IF(MOD(25-$B4,52)&gt;MOD($C4-$B4,52),"",SUMPRODUCT((Sätze!$B$2:$B$251=$A4)*(Wochenmengen!$C$2:$C$251&gt;0)*(MOD(25-Wochenmengen!$C$2:$C$251,52)&lt;=MOD(Wochenmengen!$D$2:$D$251-Wochenmengen!$C$2:$C$251,52))*Wochenmengen!$F$2:$F$251)/$D4))</f>
        <v/>
      </c>
      <c r="AE4" s="36">
        <f>IF(OR($A4="",$B4="",$C4="",N($D4)=0),"",IF(MOD(26-$B4,52)&gt;MOD($C4-$B4,52),"",SUMPRODUCT((Sätze!$B$2:$B$251=$A4)*(Wochenmengen!$C$2:$C$251&gt;0)*(MOD(26-Wochenmengen!$C$2:$C$251,52)&lt;=MOD(Wochenmengen!$D$2:$D$251-Wochenmengen!$C$2:$C$251,52))*Wochenmengen!$F$2:$F$251)/$D4))</f>
        <v/>
      </c>
      <c r="AF4" s="36">
        <f>IF(OR($A4="",$B4="",$C4="",N($D4)=0),"",IF(MOD(27-$B4,52)&gt;MOD($C4-$B4,52),"",SUMPRODUCT((Sätze!$B$2:$B$251=$A4)*(Wochenmengen!$C$2:$C$251&gt;0)*(MOD(27-Wochenmengen!$C$2:$C$251,52)&lt;=MOD(Wochenmengen!$D$2:$D$251-Wochenmengen!$C$2:$C$251,52))*Wochenmengen!$F$2:$F$251)/$D4))</f>
        <v/>
      </c>
      <c r="AG4" s="36">
        <f>IF(OR($A4="",$B4="",$C4="",N($D4)=0),"",IF(MOD(28-$B4,52)&gt;MOD($C4-$B4,52),"",SUMPRODUCT((Sätze!$B$2:$B$251=$A4)*(Wochenmengen!$C$2:$C$251&gt;0)*(MOD(28-Wochenmengen!$C$2:$C$251,52)&lt;=MOD(Wochenmengen!$D$2:$D$251-Wochenmengen!$C$2:$C$251,52))*Wochenmengen!$F$2:$F$251)/$D4))</f>
        <v/>
      </c>
      <c r="AH4" s="36">
        <f>IF(OR($A4="",$B4="",$C4="",N($D4)=0),"",IF(MOD(29-$B4,52)&gt;MOD($C4-$B4,52),"",SUMPRODUCT((Sätze!$B$2:$B$251=$A4)*(Wochenmengen!$C$2:$C$251&gt;0)*(MOD(29-Wochenmengen!$C$2:$C$251,52)&lt;=MOD(Wochenmengen!$D$2:$D$251-Wochenmengen!$C$2:$C$251,52))*Wochenmengen!$F$2:$F$251)/$D4))</f>
        <v/>
      </c>
      <c r="AI4" s="36">
        <f>IF(OR($A4="",$B4="",$C4="",N($D4)=0),"",IF(MOD(30-$B4,52)&gt;MOD($C4-$B4,52),"",SUMPRODUCT((Sätze!$B$2:$B$251=$A4)*(Wochenmengen!$C$2:$C$251&gt;0)*(MOD(30-Wochenmengen!$C$2:$C$251,52)&lt;=MOD(Wochenmengen!$D$2:$D$251-Wochenmengen!$C$2:$C$251,52))*Wochenmengen!$F$2:$F$251)/$D4))</f>
        <v/>
      </c>
      <c r="AJ4" s="36">
        <f>IF(OR($A4="",$B4="",$C4="",N($D4)=0),"",IF(MOD(31-$B4,52)&gt;MOD($C4-$B4,52),"",SUMPRODUCT((Sätze!$B$2:$B$251=$A4)*(Wochenmengen!$C$2:$C$251&gt;0)*(MOD(31-Wochenmengen!$C$2:$C$251,52)&lt;=MOD(Wochenmengen!$D$2:$D$251-Wochenmengen!$C$2:$C$251,52))*Wochenmengen!$F$2:$F$251)/$D4))</f>
        <v/>
      </c>
      <c r="AK4" s="36">
        <f>IF(OR($A4="",$B4="",$C4="",N($D4)=0),"",IF(MOD(32-$B4,52)&gt;MOD($C4-$B4,52),"",SUMPRODUCT((Sätze!$B$2:$B$251=$A4)*(Wochenmengen!$C$2:$C$251&gt;0)*(MOD(32-Wochenmengen!$C$2:$C$251,52)&lt;=MOD(Wochenmengen!$D$2:$D$251-Wochenmengen!$C$2:$C$251,52))*Wochenmengen!$F$2:$F$251)/$D4))</f>
        <v/>
      </c>
      <c r="AL4" s="36">
        <f>IF(OR($A4="",$B4="",$C4="",N($D4)=0),"",IF(MOD(33-$B4,52)&gt;MOD($C4-$B4,52),"",SUMPRODUCT((Sätze!$B$2:$B$251=$A4)*(Wochenmengen!$C$2:$C$251&gt;0)*(MOD(33-Wochenmengen!$C$2:$C$251,52)&lt;=MOD(Wochenmengen!$D$2:$D$251-Wochenmengen!$C$2:$C$251,52))*Wochenmengen!$F$2:$F$251)/$D4))</f>
        <v/>
      </c>
      <c r="AM4" s="36">
        <f>IF(OR($A4="",$B4="",$C4="",N($D4)=0),"",IF(MOD(34-$B4,52)&gt;MOD($C4-$B4,52),"",SUMPRODUCT((Sätze!$B$2:$B$251=$A4)*(Wochenmengen!$C$2:$C$251&gt;0)*(MOD(34-Wochenmengen!$C$2:$C$251,52)&lt;=MOD(Wochenmengen!$D$2:$D$251-Wochenmengen!$C$2:$C$251,52))*Wochenmengen!$F$2:$F$251)/$D4))</f>
        <v/>
      </c>
      <c r="AN4" s="36">
        <f>IF(OR($A4="",$B4="",$C4="",N($D4)=0),"",IF(MOD(35-$B4,52)&gt;MOD($C4-$B4,52),"",SUMPRODUCT((Sätze!$B$2:$B$251=$A4)*(Wochenmengen!$C$2:$C$251&gt;0)*(MOD(35-Wochenmengen!$C$2:$C$251,52)&lt;=MOD(Wochenmengen!$D$2:$D$251-Wochenmengen!$C$2:$C$251,52))*Wochenmengen!$F$2:$F$251)/$D4))</f>
        <v/>
      </c>
      <c r="AO4" s="36">
        <f>IF(OR($A4="",$B4="",$C4="",N($D4)=0),"",IF(MOD(36-$B4,52)&gt;MOD($C4-$B4,52),"",SUMPRODUCT((Sätze!$B$2:$B$251=$A4)*(Wochenmengen!$C$2:$C$251&gt;0)*(MOD(36-Wochenmengen!$C$2:$C$251,52)&lt;=MOD(Wochenmengen!$D$2:$D$251-Wochenmengen!$C$2:$C$251,52))*Wochenmengen!$F$2:$F$251)/$D4))</f>
        <v/>
      </c>
      <c r="AP4" s="36">
        <f>IF(OR($A4="",$B4="",$C4="",N($D4)=0),"",IF(MOD(37-$B4,52)&gt;MOD($C4-$B4,52),"",SUMPRODUCT((Sätze!$B$2:$B$251=$A4)*(Wochenmengen!$C$2:$C$251&gt;0)*(MOD(37-Wochenmengen!$C$2:$C$251,52)&lt;=MOD(Wochenmengen!$D$2:$D$251-Wochenmengen!$C$2:$C$251,52))*Wochenmengen!$F$2:$F$251)/$D4))</f>
        <v/>
      </c>
      <c r="AQ4" s="36">
        <f>IF(OR($A4="",$B4="",$C4="",N($D4)=0),"",IF(MOD(38-$B4,52)&gt;MOD($C4-$B4,52),"",SUMPRODUCT((Sätze!$B$2:$B$251=$A4)*(Wochenmengen!$C$2:$C$251&gt;0)*(MOD(38-Wochenmengen!$C$2:$C$251,52)&lt;=MOD(Wochenmengen!$D$2:$D$251-Wochenmengen!$C$2:$C$251,52))*Wochenmengen!$F$2:$F$251)/$D4))</f>
        <v/>
      </c>
      <c r="AR4" s="36">
        <f>IF(OR($A4="",$B4="",$C4="",N($D4)=0),"",IF(MOD(39-$B4,52)&gt;MOD($C4-$B4,52),"",SUMPRODUCT((Sätze!$B$2:$B$251=$A4)*(Wochenmengen!$C$2:$C$251&gt;0)*(MOD(39-Wochenmengen!$C$2:$C$251,52)&lt;=MOD(Wochenmengen!$D$2:$D$251-Wochenmengen!$C$2:$C$251,52))*Wochenmengen!$F$2:$F$251)/$D4))</f>
        <v/>
      </c>
      <c r="AS4" s="36">
        <f>IF(OR($A4="",$B4="",$C4="",N($D4)=0),"",IF(MOD(40-$B4,52)&gt;MOD($C4-$B4,52),"",SUMPRODUCT((Sätze!$B$2:$B$251=$A4)*(Wochenmengen!$C$2:$C$251&gt;0)*(MOD(40-Wochenmengen!$C$2:$C$251,52)&lt;=MOD(Wochenmengen!$D$2:$D$251-Wochenmengen!$C$2:$C$251,52))*Wochenmengen!$F$2:$F$251)/$D4))</f>
        <v/>
      </c>
      <c r="AT4" s="36">
        <f>IF(OR($A4="",$B4="",$C4="",N($D4)=0),"",IF(MOD(41-$B4,52)&gt;MOD($C4-$B4,52),"",SUMPRODUCT((Sätze!$B$2:$B$251=$A4)*(Wochenmengen!$C$2:$C$251&gt;0)*(MOD(41-Wochenmengen!$C$2:$C$251,52)&lt;=MOD(Wochenmengen!$D$2:$D$251-Wochenmengen!$C$2:$C$251,52))*Wochenmengen!$F$2:$F$251)/$D4))</f>
        <v/>
      </c>
      <c r="AU4" s="36">
        <f>IF(OR($A4="",$B4="",$C4="",N($D4)=0),"",IF(MOD(42-$B4,52)&gt;MOD($C4-$B4,52),"",SUMPRODUCT((Sätze!$B$2:$B$251=$A4)*(Wochenmengen!$C$2:$C$251&gt;0)*(MOD(42-Wochenmengen!$C$2:$C$251,52)&lt;=MOD(Wochenmengen!$D$2:$D$251-Wochenmengen!$C$2:$C$251,52))*Wochenmengen!$F$2:$F$251)/$D4))</f>
        <v/>
      </c>
      <c r="AV4" s="36">
        <f>IF(OR($A4="",$B4="",$C4="",N($D4)=0),"",IF(MOD(43-$B4,52)&gt;MOD($C4-$B4,52),"",SUMPRODUCT((Sätze!$B$2:$B$251=$A4)*(Wochenmengen!$C$2:$C$251&gt;0)*(MOD(43-Wochenmengen!$C$2:$C$251,52)&lt;=MOD(Wochenmengen!$D$2:$D$251-Wochenmengen!$C$2:$C$251,52))*Wochenmengen!$F$2:$F$251)/$D4))</f>
        <v/>
      </c>
      <c r="AW4" s="36">
        <f>IF(OR($A4="",$B4="",$C4="",N($D4)=0),"",IF(MOD(44-$B4,52)&gt;MOD($C4-$B4,52),"",SUMPRODUCT((Sätze!$B$2:$B$251=$A4)*(Wochenmengen!$C$2:$C$251&gt;0)*(MOD(44-Wochenmengen!$C$2:$C$251,52)&lt;=MOD(Wochenmengen!$D$2:$D$251-Wochenmengen!$C$2:$C$251,52))*Wochenmengen!$F$2:$F$251)/$D4))</f>
        <v/>
      </c>
      <c r="AX4" s="36">
        <f>IF(OR($A4="",$B4="",$C4="",N($D4)=0),"",IF(MOD(45-$B4,52)&gt;MOD($C4-$B4,52),"",SUMPRODUCT((Sätze!$B$2:$B$251=$A4)*(Wochenmengen!$C$2:$C$251&gt;0)*(MOD(45-Wochenmengen!$C$2:$C$251,52)&lt;=MOD(Wochenmengen!$D$2:$D$251-Wochenmengen!$C$2:$C$251,52))*Wochenmengen!$F$2:$F$251)/$D4))</f>
        <v/>
      </c>
      <c r="AY4" s="36">
        <f>IF(OR($A4="",$B4="",$C4="",N($D4)=0),"",IF(MOD(46-$B4,52)&gt;MOD($C4-$B4,52),"",SUMPRODUCT((Sätze!$B$2:$B$251=$A4)*(Wochenmengen!$C$2:$C$251&gt;0)*(MOD(46-Wochenmengen!$C$2:$C$251,52)&lt;=MOD(Wochenmengen!$D$2:$D$251-Wochenmengen!$C$2:$C$251,52))*Wochenmengen!$F$2:$F$251)/$D4))</f>
        <v/>
      </c>
      <c r="AZ4" s="36">
        <f>IF(OR($A4="",$B4="",$C4="",N($D4)=0),"",IF(MOD(47-$B4,52)&gt;MOD($C4-$B4,52),"",SUMPRODUCT((Sätze!$B$2:$B$251=$A4)*(Wochenmengen!$C$2:$C$251&gt;0)*(MOD(47-Wochenmengen!$C$2:$C$251,52)&lt;=MOD(Wochenmengen!$D$2:$D$251-Wochenmengen!$C$2:$C$251,52))*Wochenmengen!$F$2:$F$251)/$D4))</f>
        <v/>
      </c>
      <c r="BA4" s="36">
        <f>IF(OR($A4="",$B4="",$C4="",N($D4)=0),"",IF(MOD(48-$B4,52)&gt;MOD($C4-$B4,52),"",SUMPRODUCT((Sätze!$B$2:$B$251=$A4)*(Wochenmengen!$C$2:$C$251&gt;0)*(MOD(48-Wochenmengen!$C$2:$C$251,52)&lt;=MOD(Wochenmengen!$D$2:$D$251-Wochenmengen!$C$2:$C$251,52))*Wochenmengen!$F$2:$F$251)/$D4))</f>
        <v/>
      </c>
      <c r="BB4" s="36">
        <f>IF(OR($A4="",$B4="",$C4="",N($D4)=0),"",IF(MOD(49-$B4,52)&gt;MOD($C4-$B4,52),"",SUMPRODUCT((Sätze!$B$2:$B$251=$A4)*(Wochenmengen!$C$2:$C$251&gt;0)*(MOD(49-Wochenmengen!$C$2:$C$251,52)&lt;=MOD(Wochenmengen!$D$2:$D$251-Wochenmengen!$C$2:$C$251,52))*Wochenmengen!$F$2:$F$251)/$D4))</f>
        <v/>
      </c>
      <c r="BC4" s="36">
        <f>IF(OR($A4="",$B4="",$C4="",N($D4)=0),"",IF(MOD(50-$B4,52)&gt;MOD($C4-$B4,52),"",SUMPRODUCT((Sätze!$B$2:$B$251=$A4)*(Wochenmengen!$C$2:$C$251&gt;0)*(MOD(50-Wochenmengen!$C$2:$C$251,52)&lt;=MOD(Wochenmengen!$D$2:$D$251-Wochenmengen!$C$2:$C$251,52))*Wochenmengen!$F$2:$F$251)/$D4))</f>
        <v/>
      </c>
      <c r="BD4" s="36">
        <f>IF(OR($A4="",$B4="",$C4="",N($D4)=0),"",IF(MOD(51-$B4,52)&gt;MOD($C4-$B4,52),"",SUMPRODUCT((Sätze!$B$2:$B$251=$A4)*(Wochenmengen!$C$2:$C$251&gt;0)*(MOD(51-Wochenmengen!$C$2:$C$251,52)&lt;=MOD(Wochenmengen!$D$2:$D$251-Wochenmengen!$C$2:$C$251,52))*Wochenmengen!$F$2:$F$251)/$D4))</f>
        <v/>
      </c>
      <c r="BE4" s="36">
        <f>IF(OR($A4="",$B4="",$C4="",N($D4)=0),"",IF(MOD(52-$B4,52)&gt;MOD($C4-$B4,52),"",SUMPRODUCT((Sätze!$B$2:$B$251=$A4)*(Wochenmengen!$C$2:$C$251&gt;0)*(MOD(52-Wochenmengen!$C$2:$C$251,52)&lt;=MOD(Wochenmengen!$D$2:$D$251-Wochenmengen!$C$2:$C$251,52))*Wochenmengen!$F$2:$F$251)/$D4))</f>
        <v/>
      </c>
      <c r="BF4" s="26">
        <f>IF($A4="","",SUMPRODUCT((F4:BE4&lt;&gt;"")*(F4:BE4&lt;1)))</f>
        <v/>
      </c>
    </row>
    <row r="5">
      <c r="A5" s="10">
        <f>IF(Bedarf!$B11="","",Bedarf!$B11)</f>
        <v/>
      </c>
      <c r="B5" s="26">
        <f>IF($A5="","",IF(Bedarf!$E11&lt;&gt;"",Bedarf!$E11,IFERROR(IF(_xlfn.MINIFS(Sätze!$H$2:$H$251,Sätze!$B$2:$B$251,$A5)=0,"",_xlfn.MINIFS(Sätze!$H$2:$H$251,Sätze!$B$2:$B$251,$A5)),"")))</f>
        <v/>
      </c>
      <c r="C5" s="26">
        <f>IF($A5="","",IF(Bedarf!$F11&lt;&gt;"",Bedarf!$F11,IFERROR(IF(_xlfn.MAXIFS(Sätze!$I$2:$I$251,Sätze!$B$2:$B$251,$A5)=0,"",_xlfn.MAXIFS(Sätze!$I$2:$I$251,Sätze!$B$2:$B$251,$A5)),"")))</f>
        <v/>
      </c>
      <c r="D5" s="15">
        <f>IF(OR($A5="",N(Bedarf!$G11)=0),"",Bedarf!$G11)</f>
        <v/>
      </c>
      <c r="E5" s="10">
        <f>IF($A5="","",T(Bedarf!$D11))</f>
        <v/>
      </c>
      <c r="F5" s="36">
        <f>IF(OR($A5="",$B5="",$C5="",N($D5)=0),"",IF(MOD(1-$B5,52)&gt;MOD($C5-$B5,52),"",SUMPRODUCT((Sätze!$B$2:$B$251=$A5)*(Wochenmengen!$C$2:$C$251&gt;0)*(MOD(1-Wochenmengen!$C$2:$C$251,52)&lt;=MOD(Wochenmengen!$D$2:$D$251-Wochenmengen!$C$2:$C$251,52))*Wochenmengen!$F$2:$F$251)/$D5))</f>
        <v/>
      </c>
      <c r="G5" s="36">
        <f>IF(OR($A5="",$B5="",$C5="",N($D5)=0),"",IF(MOD(2-$B5,52)&gt;MOD($C5-$B5,52),"",SUMPRODUCT((Sätze!$B$2:$B$251=$A5)*(Wochenmengen!$C$2:$C$251&gt;0)*(MOD(2-Wochenmengen!$C$2:$C$251,52)&lt;=MOD(Wochenmengen!$D$2:$D$251-Wochenmengen!$C$2:$C$251,52))*Wochenmengen!$F$2:$F$251)/$D5))</f>
        <v/>
      </c>
      <c r="H5" s="36">
        <f>IF(OR($A5="",$B5="",$C5="",N($D5)=0),"",IF(MOD(3-$B5,52)&gt;MOD($C5-$B5,52),"",SUMPRODUCT((Sätze!$B$2:$B$251=$A5)*(Wochenmengen!$C$2:$C$251&gt;0)*(MOD(3-Wochenmengen!$C$2:$C$251,52)&lt;=MOD(Wochenmengen!$D$2:$D$251-Wochenmengen!$C$2:$C$251,52))*Wochenmengen!$F$2:$F$251)/$D5))</f>
        <v/>
      </c>
      <c r="I5" s="36">
        <f>IF(OR($A5="",$B5="",$C5="",N($D5)=0),"",IF(MOD(4-$B5,52)&gt;MOD($C5-$B5,52),"",SUMPRODUCT((Sätze!$B$2:$B$251=$A5)*(Wochenmengen!$C$2:$C$251&gt;0)*(MOD(4-Wochenmengen!$C$2:$C$251,52)&lt;=MOD(Wochenmengen!$D$2:$D$251-Wochenmengen!$C$2:$C$251,52))*Wochenmengen!$F$2:$F$251)/$D5))</f>
        <v/>
      </c>
      <c r="J5" s="36">
        <f>IF(OR($A5="",$B5="",$C5="",N($D5)=0),"",IF(MOD(5-$B5,52)&gt;MOD($C5-$B5,52),"",SUMPRODUCT((Sätze!$B$2:$B$251=$A5)*(Wochenmengen!$C$2:$C$251&gt;0)*(MOD(5-Wochenmengen!$C$2:$C$251,52)&lt;=MOD(Wochenmengen!$D$2:$D$251-Wochenmengen!$C$2:$C$251,52))*Wochenmengen!$F$2:$F$251)/$D5))</f>
        <v/>
      </c>
      <c r="K5" s="36">
        <f>IF(OR($A5="",$B5="",$C5="",N($D5)=0),"",IF(MOD(6-$B5,52)&gt;MOD($C5-$B5,52),"",SUMPRODUCT((Sätze!$B$2:$B$251=$A5)*(Wochenmengen!$C$2:$C$251&gt;0)*(MOD(6-Wochenmengen!$C$2:$C$251,52)&lt;=MOD(Wochenmengen!$D$2:$D$251-Wochenmengen!$C$2:$C$251,52))*Wochenmengen!$F$2:$F$251)/$D5))</f>
        <v/>
      </c>
      <c r="L5" s="36">
        <f>IF(OR($A5="",$B5="",$C5="",N($D5)=0),"",IF(MOD(7-$B5,52)&gt;MOD($C5-$B5,52),"",SUMPRODUCT((Sätze!$B$2:$B$251=$A5)*(Wochenmengen!$C$2:$C$251&gt;0)*(MOD(7-Wochenmengen!$C$2:$C$251,52)&lt;=MOD(Wochenmengen!$D$2:$D$251-Wochenmengen!$C$2:$C$251,52))*Wochenmengen!$F$2:$F$251)/$D5))</f>
        <v/>
      </c>
      <c r="M5" s="36">
        <f>IF(OR($A5="",$B5="",$C5="",N($D5)=0),"",IF(MOD(8-$B5,52)&gt;MOD($C5-$B5,52),"",SUMPRODUCT((Sätze!$B$2:$B$251=$A5)*(Wochenmengen!$C$2:$C$251&gt;0)*(MOD(8-Wochenmengen!$C$2:$C$251,52)&lt;=MOD(Wochenmengen!$D$2:$D$251-Wochenmengen!$C$2:$C$251,52))*Wochenmengen!$F$2:$F$251)/$D5))</f>
        <v/>
      </c>
      <c r="N5" s="36">
        <f>IF(OR($A5="",$B5="",$C5="",N($D5)=0),"",IF(MOD(9-$B5,52)&gt;MOD($C5-$B5,52),"",SUMPRODUCT((Sätze!$B$2:$B$251=$A5)*(Wochenmengen!$C$2:$C$251&gt;0)*(MOD(9-Wochenmengen!$C$2:$C$251,52)&lt;=MOD(Wochenmengen!$D$2:$D$251-Wochenmengen!$C$2:$C$251,52))*Wochenmengen!$F$2:$F$251)/$D5))</f>
        <v/>
      </c>
      <c r="O5" s="36">
        <f>IF(OR($A5="",$B5="",$C5="",N($D5)=0),"",IF(MOD(10-$B5,52)&gt;MOD($C5-$B5,52),"",SUMPRODUCT((Sätze!$B$2:$B$251=$A5)*(Wochenmengen!$C$2:$C$251&gt;0)*(MOD(10-Wochenmengen!$C$2:$C$251,52)&lt;=MOD(Wochenmengen!$D$2:$D$251-Wochenmengen!$C$2:$C$251,52))*Wochenmengen!$F$2:$F$251)/$D5))</f>
        <v/>
      </c>
      <c r="P5" s="36">
        <f>IF(OR($A5="",$B5="",$C5="",N($D5)=0),"",IF(MOD(11-$B5,52)&gt;MOD($C5-$B5,52),"",SUMPRODUCT((Sätze!$B$2:$B$251=$A5)*(Wochenmengen!$C$2:$C$251&gt;0)*(MOD(11-Wochenmengen!$C$2:$C$251,52)&lt;=MOD(Wochenmengen!$D$2:$D$251-Wochenmengen!$C$2:$C$251,52))*Wochenmengen!$F$2:$F$251)/$D5))</f>
        <v/>
      </c>
      <c r="Q5" s="36">
        <f>IF(OR($A5="",$B5="",$C5="",N($D5)=0),"",IF(MOD(12-$B5,52)&gt;MOD($C5-$B5,52),"",SUMPRODUCT((Sätze!$B$2:$B$251=$A5)*(Wochenmengen!$C$2:$C$251&gt;0)*(MOD(12-Wochenmengen!$C$2:$C$251,52)&lt;=MOD(Wochenmengen!$D$2:$D$251-Wochenmengen!$C$2:$C$251,52))*Wochenmengen!$F$2:$F$251)/$D5))</f>
        <v/>
      </c>
      <c r="R5" s="36">
        <f>IF(OR($A5="",$B5="",$C5="",N($D5)=0),"",IF(MOD(13-$B5,52)&gt;MOD($C5-$B5,52),"",SUMPRODUCT((Sätze!$B$2:$B$251=$A5)*(Wochenmengen!$C$2:$C$251&gt;0)*(MOD(13-Wochenmengen!$C$2:$C$251,52)&lt;=MOD(Wochenmengen!$D$2:$D$251-Wochenmengen!$C$2:$C$251,52))*Wochenmengen!$F$2:$F$251)/$D5))</f>
        <v/>
      </c>
      <c r="S5" s="36">
        <f>IF(OR($A5="",$B5="",$C5="",N($D5)=0),"",IF(MOD(14-$B5,52)&gt;MOD($C5-$B5,52),"",SUMPRODUCT((Sätze!$B$2:$B$251=$A5)*(Wochenmengen!$C$2:$C$251&gt;0)*(MOD(14-Wochenmengen!$C$2:$C$251,52)&lt;=MOD(Wochenmengen!$D$2:$D$251-Wochenmengen!$C$2:$C$251,52))*Wochenmengen!$F$2:$F$251)/$D5))</f>
        <v/>
      </c>
      <c r="T5" s="36">
        <f>IF(OR($A5="",$B5="",$C5="",N($D5)=0),"",IF(MOD(15-$B5,52)&gt;MOD($C5-$B5,52),"",SUMPRODUCT((Sätze!$B$2:$B$251=$A5)*(Wochenmengen!$C$2:$C$251&gt;0)*(MOD(15-Wochenmengen!$C$2:$C$251,52)&lt;=MOD(Wochenmengen!$D$2:$D$251-Wochenmengen!$C$2:$C$251,52))*Wochenmengen!$F$2:$F$251)/$D5))</f>
        <v/>
      </c>
      <c r="U5" s="36">
        <f>IF(OR($A5="",$B5="",$C5="",N($D5)=0),"",IF(MOD(16-$B5,52)&gt;MOD($C5-$B5,52),"",SUMPRODUCT((Sätze!$B$2:$B$251=$A5)*(Wochenmengen!$C$2:$C$251&gt;0)*(MOD(16-Wochenmengen!$C$2:$C$251,52)&lt;=MOD(Wochenmengen!$D$2:$D$251-Wochenmengen!$C$2:$C$251,52))*Wochenmengen!$F$2:$F$251)/$D5))</f>
        <v/>
      </c>
      <c r="V5" s="36">
        <f>IF(OR($A5="",$B5="",$C5="",N($D5)=0),"",IF(MOD(17-$B5,52)&gt;MOD($C5-$B5,52),"",SUMPRODUCT((Sätze!$B$2:$B$251=$A5)*(Wochenmengen!$C$2:$C$251&gt;0)*(MOD(17-Wochenmengen!$C$2:$C$251,52)&lt;=MOD(Wochenmengen!$D$2:$D$251-Wochenmengen!$C$2:$C$251,52))*Wochenmengen!$F$2:$F$251)/$D5))</f>
        <v/>
      </c>
      <c r="W5" s="36">
        <f>IF(OR($A5="",$B5="",$C5="",N($D5)=0),"",IF(MOD(18-$B5,52)&gt;MOD($C5-$B5,52),"",SUMPRODUCT((Sätze!$B$2:$B$251=$A5)*(Wochenmengen!$C$2:$C$251&gt;0)*(MOD(18-Wochenmengen!$C$2:$C$251,52)&lt;=MOD(Wochenmengen!$D$2:$D$251-Wochenmengen!$C$2:$C$251,52))*Wochenmengen!$F$2:$F$251)/$D5))</f>
        <v/>
      </c>
      <c r="X5" s="36">
        <f>IF(OR($A5="",$B5="",$C5="",N($D5)=0),"",IF(MOD(19-$B5,52)&gt;MOD($C5-$B5,52),"",SUMPRODUCT((Sätze!$B$2:$B$251=$A5)*(Wochenmengen!$C$2:$C$251&gt;0)*(MOD(19-Wochenmengen!$C$2:$C$251,52)&lt;=MOD(Wochenmengen!$D$2:$D$251-Wochenmengen!$C$2:$C$251,52))*Wochenmengen!$F$2:$F$251)/$D5))</f>
        <v/>
      </c>
      <c r="Y5" s="36">
        <f>IF(OR($A5="",$B5="",$C5="",N($D5)=0),"",IF(MOD(20-$B5,52)&gt;MOD($C5-$B5,52),"",SUMPRODUCT((Sätze!$B$2:$B$251=$A5)*(Wochenmengen!$C$2:$C$251&gt;0)*(MOD(20-Wochenmengen!$C$2:$C$251,52)&lt;=MOD(Wochenmengen!$D$2:$D$251-Wochenmengen!$C$2:$C$251,52))*Wochenmengen!$F$2:$F$251)/$D5))</f>
        <v/>
      </c>
      <c r="Z5" s="36">
        <f>IF(OR($A5="",$B5="",$C5="",N($D5)=0),"",IF(MOD(21-$B5,52)&gt;MOD($C5-$B5,52),"",SUMPRODUCT((Sätze!$B$2:$B$251=$A5)*(Wochenmengen!$C$2:$C$251&gt;0)*(MOD(21-Wochenmengen!$C$2:$C$251,52)&lt;=MOD(Wochenmengen!$D$2:$D$251-Wochenmengen!$C$2:$C$251,52))*Wochenmengen!$F$2:$F$251)/$D5))</f>
        <v/>
      </c>
      <c r="AA5" s="36">
        <f>IF(OR($A5="",$B5="",$C5="",N($D5)=0),"",IF(MOD(22-$B5,52)&gt;MOD($C5-$B5,52),"",SUMPRODUCT((Sätze!$B$2:$B$251=$A5)*(Wochenmengen!$C$2:$C$251&gt;0)*(MOD(22-Wochenmengen!$C$2:$C$251,52)&lt;=MOD(Wochenmengen!$D$2:$D$251-Wochenmengen!$C$2:$C$251,52))*Wochenmengen!$F$2:$F$251)/$D5))</f>
        <v/>
      </c>
      <c r="AB5" s="36">
        <f>IF(OR($A5="",$B5="",$C5="",N($D5)=0),"",IF(MOD(23-$B5,52)&gt;MOD($C5-$B5,52),"",SUMPRODUCT((Sätze!$B$2:$B$251=$A5)*(Wochenmengen!$C$2:$C$251&gt;0)*(MOD(23-Wochenmengen!$C$2:$C$251,52)&lt;=MOD(Wochenmengen!$D$2:$D$251-Wochenmengen!$C$2:$C$251,52))*Wochenmengen!$F$2:$F$251)/$D5))</f>
        <v/>
      </c>
      <c r="AC5" s="36">
        <f>IF(OR($A5="",$B5="",$C5="",N($D5)=0),"",IF(MOD(24-$B5,52)&gt;MOD($C5-$B5,52),"",SUMPRODUCT((Sätze!$B$2:$B$251=$A5)*(Wochenmengen!$C$2:$C$251&gt;0)*(MOD(24-Wochenmengen!$C$2:$C$251,52)&lt;=MOD(Wochenmengen!$D$2:$D$251-Wochenmengen!$C$2:$C$251,52))*Wochenmengen!$F$2:$F$251)/$D5))</f>
        <v/>
      </c>
      <c r="AD5" s="36">
        <f>IF(OR($A5="",$B5="",$C5="",N($D5)=0),"",IF(MOD(25-$B5,52)&gt;MOD($C5-$B5,52),"",SUMPRODUCT((Sätze!$B$2:$B$251=$A5)*(Wochenmengen!$C$2:$C$251&gt;0)*(MOD(25-Wochenmengen!$C$2:$C$251,52)&lt;=MOD(Wochenmengen!$D$2:$D$251-Wochenmengen!$C$2:$C$251,52))*Wochenmengen!$F$2:$F$251)/$D5))</f>
        <v/>
      </c>
      <c r="AE5" s="36">
        <f>IF(OR($A5="",$B5="",$C5="",N($D5)=0),"",IF(MOD(26-$B5,52)&gt;MOD($C5-$B5,52),"",SUMPRODUCT((Sätze!$B$2:$B$251=$A5)*(Wochenmengen!$C$2:$C$251&gt;0)*(MOD(26-Wochenmengen!$C$2:$C$251,52)&lt;=MOD(Wochenmengen!$D$2:$D$251-Wochenmengen!$C$2:$C$251,52))*Wochenmengen!$F$2:$F$251)/$D5))</f>
        <v/>
      </c>
      <c r="AF5" s="36">
        <f>IF(OR($A5="",$B5="",$C5="",N($D5)=0),"",IF(MOD(27-$B5,52)&gt;MOD($C5-$B5,52),"",SUMPRODUCT((Sätze!$B$2:$B$251=$A5)*(Wochenmengen!$C$2:$C$251&gt;0)*(MOD(27-Wochenmengen!$C$2:$C$251,52)&lt;=MOD(Wochenmengen!$D$2:$D$251-Wochenmengen!$C$2:$C$251,52))*Wochenmengen!$F$2:$F$251)/$D5))</f>
        <v/>
      </c>
      <c r="AG5" s="36">
        <f>IF(OR($A5="",$B5="",$C5="",N($D5)=0),"",IF(MOD(28-$B5,52)&gt;MOD($C5-$B5,52),"",SUMPRODUCT((Sätze!$B$2:$B$251=$A5)*(Wochenmengen!$C$2:$C$251&gt;0)*(MOD(28-Wochenmengen!$C$2:$C$251,52)&lt;=MOD(Wochenmengen!$D$2:$D$251-Wochenmengen!$C$2:$C$251,52))*Wochenmengen!$F$2:$F$251)/$D5))</f>
        <v/>
      </c>
      <c r="AH5" s="36">
        <f>IF(OR($A5="",$B5="",$C5="",N($D5)=0),"",IF(MOD(29-$B5,52)&gt;MOD($C5-$B5,52),"",SUMPRODUCT((Sätze!$B$2:$B$251=$A5)*(Wochenmengen!$C$2:$C$251&gt;0)*(MOD(29-Wochenmengen!$C$2:$C$251,52)&lt;=MOD(Wochenmengen!$D$2:$D$251-Wochenmengen!$C$2:$C$251,52))*Wochenmengen!$F$2:$F$251)/$D5))</f>
        <v/>
      </c>
      <c r="AI5" s="36">
        <f>IF(OR($A5="",$B5="",$C5="",N($D5)=0),"",IF(MOD(30-$B5,52)&gt;MOD($C5-$B5,52),"",SUMPRODUCT((Sätze!$B$2:$B$251=$A5)*(Wochenmengen!$C$2:$C$251&gt;0)*(MOD(30-Wochenmengen!$C$2:$C$251,52)&lt;=MOD(Wochenmengen!$D$2:$D$251-Wochenmengen!$C$2:$C$251,52))*Wochenmengen!$F$2:$F$251)/$D5))</f>
        <v/>
      </c>
      <c r="AJ5" s="36">
        <f>IF(OR($A5="",$B5="",$C5="",N($D5)=0),"",IF(MOD(31-$B5,52)&gt;MOD($C5-$B5,52),"",SUMPRODUCT((Sätze!$B$2:$B$251=$A5)*(Wochenmengen!$C$2:$C$251&gt;0)*(MOD(31-Wochenmengen!$C$2:$C$251,52)&lt;=MOD(Wochenmengen!$D$2:$D$251-Wochenmengen!$C$2:$C$251,52))*Wochenmengen!$F$2:$F$251)/$D5))</f>
        <v/>
      </c>
      <c r="AK5" s="36">
        <f>IF(OR($A5="",$B5="",$C5="",N($D5)=0),"",IF(MOD(32-$B5,52)&gt;MOD($C5-$B5,52),"",SUMPRODUCT((Sätze!$B$2:$B$251=$A5)*(Wochenmengen!$C$2:$C$251&gt;0)*(MOD(32-Wochenmengen!$C$2:$C$251,52)&lt;=MOD(Wochenmengen!$D$2:$D$251-Wochenmengen!$C$2:$C$251,52))*Wochenmengen!$F$2:$F$251)/$D5))</f>
        <v/>
      </c>
      <c r="AL5" s="36">
        <f>IF(OR($A5="",$B5="",$C5="",N($D5)=0),"",IF(MOD(33-$B5,52)&gt;MOD($C5-$B5,52),"",SUMPRODUCT((Sätze!$B$2:$B$251=$A5)*(Wochenmengen!$C$2:$C$251&gt;0)*(MOD(33-Wochenmengen!$C$2:$C$251,52)&lt;=MOD(Wochenmengen!$D$2:$D$251-Wochenmengen!$C$2:$C$251,52))*Wochenmengen!$F$2:$F$251)/$D5))</f>
        <v/>
      </c>
      <c r="AM5" s="36">
        <f>IF(OR($A5="",$B5="",$C5="",N($D5)=0),"",IF(MOD(34-$B5,52)&gt;MOD($C5-$B5,52),"",SUMPRODUCT((Sätze!$B$2:$B$251=$A5)*(Wochenmengen!$C$2:$C$251&gt;0)*(MOD(34-Wochenmengen!$C$2:$C$251,52)&lt;=MOD(Wochenmengen!$D$2:$D$251-Wochenmengen!$C$2:$C$251,52))*Wochenmengen!$F$2:$F$251)/$D5))</f>
        <v/>
      </c>
      <c r="AN5" s="36">
        <f>IF(OR($A5="",$B5="",$C5="",N($D5)=0),"",IF(MOD(35-$B5,52)&gt;MOD($C5-$B5,52),"",SUMPRODUCT((Sätze!$B$2:$B$251=$A5)*(Wochenmengen!$C$2:$C$251&gt;0)*(MOD(35-Wochenmengen!$C$2:$C$251,52)&lt;=MOD(Wochenmengen!$D$2:$D$251-Wochenmengen!$C$2:$C$251,52))*Wochenmengen!$F$2:$F$251)/$D5))</f>
        <v/>
      </c>
      <c r="AO5" s="36">
        <f>IF(OR($A5="",$B5="",$C5="",N($D5)=0),"",IF(MOD(36-$B5,52)&gt;MOD($C5-$B5,52),"",SUMPRODUCT((Sätze!$B$2:$B$251=$A5)*(Wochenmengen!$C$2:$C$251&gt;0)*(MOD(36-Wochenmengen!$C$2:$C$251,52)&lt;=MOD(Wochenmengen!$D$2:$D$251-Wochenmengen!$C$2:$C$251,52))*Wochenmengen!$F$2:$F$251)/$D5))</f>
        <v/>
      </c>
      <c r="AP5" s="36">
        <f>IF(OR($A5="",$B5="",$C5="",N($D5)=0),"",IF(MOD(37-$B5,52)&gt;MOD($C5-$B5,52),"",SUMPRODUCT((Sätze!$B$2:$B$251=$A5)*(Wochenmengen!$C$2:$C$251&gt;0)*(MOD(37-Wochenmengen!$C$2:$C$251,52)&lt;=MOD(Wochenmengen!$D$2:$D$251-Wochenmengen!$C$2:$C$251,52))*Wochenmengen!$F$2:$F$251)/$D5))</f>
        <v/>
      </c>
      <c r="AQ5" s="36">
        <f>IF(OR($A5="",$B5="",$C5="",N($D5)=0),"",IF(MOD(38-$B5,52)&gt;MOD($C5-$B5,52),"",SUMPRODUCT((Sätze!$B$2:$B$251=$A5)*(Wochenmengen!$C$2:$C$251&gt;0)*(MOD(38-Wochenmengen!$C$2:$C$251,52)&lt;=MOD(Wochenmengen!$D$2:$D$251-Wochenmengen!$C$2:$C$251,52))*Wochenmengen!$F$2:$F$251)/$D5))</f>
        <v/>
      </c>
      <c r="AR5" s="36">
        <f>IF(OR($A5="",$B5="",$C5="",N($D5)=0),"",IF(MOD(39-$B5,52)&gt;MOD($C5-$B5,52),"",SUMPRODUCT((Sätze!$B$2:$B$251=$A5)*(Wochenmengen!$C$2:$C$251&gt;0)*(MOD(39-Wochenmengen!$C$2:$C$251,52)&lt;=MOD(Wochenmengen!$D$2:$D$251-Wochenmengen!$C$2:$C$251,52))*Wochenmengen!$F$2:$F$251)/$D5))</f>
        <v/>
      </c>
      <c r="AS5" s="36">
        <f>IF(OR($A5="",$B5="",$C5="",N($D5)=0),"",IF(MOD(40-$B5,52)&gt;MOD($C5-$B5,52),"",SUMPRODUCT((Sätze!$B$2:$B$251=$A5)*(Wochenmengen!$C$2:$C$251&gt;0)*(MOD(40-Wochenmengen!$C$2:$C$251,52)&lt;=MOD(Wochenmengen!$D$2:$D$251-Wochenmengen!$C$2:$C$251,52))*Wochenmengen!$F$2:$F$251)/$D5))</f>
        <v/>
      </c>
      <c r="AT5" s="36">
        <f>IF(OR($A5="",$B5="",$C5="",N($D5)=0),"",IF(MOD(41-$B5,52)&gt;MOD($C5-$B5,52),"",SUMPRODUCT((Sätze!$B$2:$B$251=$A5)*(Wochenmengen!$C$2:$C$251&gt;0)*(MOD(41-Wochenmengen!$C$2:$C$251,52)&lt;=MOD(Wochenmengen!$D$2:$D$251-Wochenmengen!$C$2:$C$251,52))*Wochenmengen!$F$2:$F$251)/$D5))</f>
        <v/>
      </c>
      <c r="AU5" s="36">
        <f>IF(OR($A5="",$B5="",$C5="",N($D5)=0),"",IF(MOD(42-$B5,52)&gt;MOD($C5-$B5,52),"",SUMPRODUCT((Sätze!$B$2:$B$251=$A5)*(Wochenmengen!$C$2:$C$251&gt;0)*(MOD(42-Wochenmengen!$C$2:$C$251,52)&lt;=MOD(Wochenmengen!$D$2:$D$251-Wochenmengen!$C$2:$C$251,52))*Wochenmengen!$F$2:$F$251)/$D5))</f>
        <v/>
      </c>
      <c r="AV5" s="36">
        <f>IF(OR($A5="",$B5="",$C5="",N($D5)=0),"",IF(MOD(43-$B5,52)&gt;MOD($C5-$B5,52),"",SUMPRODUCT((Sätze!$B$2:$B$251=$A5)*(Wochenmengen!$C$2:$C$251&gt;0)*(MOD(43-Wochenmengen!$C$2:$C$251,52)&lt;=MOD(Wochenmengen!$D$2:$D$251-Wochenmengen!$C$2:$C$251,52))*Wochenmengen!$F$2:$F$251)/$D5))</f>
        <v/>
      </c>
      <c r="AW5" s="36">
        <f>IF(OR($A5="",$B5="",$C5="",N($D5)=0),"",IF(MOD(44-$B5,52)&gt;MOD($C5-$B5,52),"",SUMPRODUCT((Sätze!$B$2:$B$251=$A5)*(Wochenmengen!$C$2:$C$251&gt;0)*(MOD(44-Wochenmengen!$C$2:$C$251,52)&lt;=MOD(Wochenmengen!$D$2:$D$251-Wochenmengen!$C$2:$C$251,52))*Wochenmengen!$F$2:$F$251)/$D5))</f>
        <v/>
      </c>
      <c r="AX5" s="36">
        <f>IF(OR($A5="",$B5="",$C5="",N($D5)=0),"",IF(MOD(45-$B5,52)&gt;MOD($C5-$B5,52),"",SUMPRODUCT((Sätze!$B$2:$B$251=$A5)*(Wochenmengen!$C$2:$C$251&gt;0)*(MOD(45-Wochenmengen!$C$2:$C$251,52)&lt;=MOD(Wochenmengen!$D$2:$D$251-Wochenmengen!$C$2:$C$251,52))*Wochenmengen!$F$2:$F$251)/$D5))</f>
        <v/>
      </c>
      <c r="AY5" s="36">
        <f>IF(OR($A5="",$B5="",$C5="",N($D5)=0),"",IF(MOD(46-$B5,52)&gt;MOD($C5-$B5,52),"",SUMPRODUCT((Sätze!$B$2:$B$251=$A5)*(Wochenmengen!$C$2:$C$251&gt;0)*(MOD(46-Wochenmengen!$C$2:$C$251,52)&lt;=MOD(Wochenmengen!$D$2:$D$251-Wochenmengen!$C$2:$C$251,52))*Wochenmengen!$F$2:$F$251)/$D5))</f>
        <v/>
      </c>
      <c r="AZ5" s="36">
        <f>IF(OR($A5="",$B5="",$C5="",N($D5)=0),"",IF(MOD(47-$B5,52)&gt;MOD($C5-$B5,52),"",SUMPRODUCT((Sätze!$B$2:$B$251=$A5)*(Wochenmengen!$C$2:$C$251&gt;0)*(MOD(47-Wochenmengen!$C$2:$C$251,52)&lt;=MOD(Wochenmengen!$D$2:$D$251-Wochenmengen!$C$2:$C$251,52))*Wochenmengen!$F$2:$F$251)/$D5))</f>
        <v/>
      </c>
      <c r="BA5" s="36">
        <f>IF(OR($A5="",$B5="",$C5="",N($D5)=0),"",IF(MOD(48-$B5,52)&gt;MOD($C5-$B5,52),"",SUMPRODUCT((Sätze!$B$2:$B$251=$A5)*(Wochenmengen!$C$2:$C$251&gt;0)*(MOD(48-Wochenmengen!$C$2:$C$251,52)&lt;=MOD(Wochenmengen!$D$2:$D$251-Wochenmengen!$C$2:$C$251,52))*Wochenmengen!$F$2:$F$251)/$D5))</f>
        <v/>
      </c>
      <c r="BB5" s="36">
        <f>IF(OR($A5="",$B5="",$C5="",N($D5)=0),"",IF(MOD(49-$B5,52)&gt;MOD($C5-$B5,52),"",SUMPRODUCT((Sätze!$B$2:$B$251=$A5)*(Wochenmengen!$C$2:$C$251&gt;0)*(MOD(49-Wochenmengen!$C$2:$C$251,52)&lt;=MOD(Wochenmengen!$D$2:$D$251-Wochenmengen!$C$2:$C$251,52))*Wochenmengen!$F$2:$F$251)/$D5))</f>
        <v/>
      </c>
      <c r="BC5" s="36">
        <f>IF(OR($A5="",$B5="",$C5="",N($D5)=0),"",IF(MOD(50-$B5,52)&gt;MOD($C5-$B5,52),"",SUMPRODUCT((Sätze!$B$2:$B$251=$A5)*(Wochenmengen!$C$2:$C$251&gt;0)*(MOD(50-Wochenmengen!$C$2:$C$251,52)&lt;=MOD(Wochenmengen!$D$2:$D$251-Wochenmengen!$C$2:$C$251,52))*Wochenmengen!$F$2:$F$251)/$D5))</f>
        <v/>
      </c>
      <c r="BD5" s="36">
        <f>IF(OR($A5="",$B5="",$C5="",N($D5)=0),"",IF(MOD(51-$B5,52)&gt;MOD($C5-$B5,52),"",SUMPRODUCT((Sätze!$B$2:$B$251=$A5)*(Wochenmengen!$C$2:$C$251&gt;0)*(MOD(51-Wochenmengen!$C$2:$C$251,52)&lt;=MOD(Wochenmengen!$D$2:$D$251-Wochenmengen!$C$2:$C$251,52))*Wochenmengen!$F$2:$F$251)/$D5))</f>
        <v/>
      </c>
      <c r="BE5" s="36">
        <f>IF(OR($A5="",$B5="",$C5="",N($D5)=0),"",IF(MOD(52-$B5,52)&gt;MOD($C5-$B5,52),"",SUMPRODUCT((Sätze!$B$2:$B$251=$A5)*(Wochenmengen!$C$2:$C$251&gt;0)*(MOD(52-Wochenmengen!$C$2:$C$251,52)&lt;=MOD(Wochenmengen!$D$2:$D$251-Wochenmengen!$C$2:$C$251,52))*Wochenmengen!$F$2:$F$251)/$D5))</f>
        <v/>
      </c>
      <c r="BF5" s="26">
        <f>IF($A5="","",SUMPRODUCT((F5:BE5&lt;&gt;"")*(F5:BE5&lt;1)))</f>
        <v/>
      </c>
    </row>
    <row r="6">
      <c r="A6" s="10">
        <f>IF(Bedarf!$B12="","",Bedarf!$B12)</f>
        <v/>
      </c>
      <c r="B6" s="26">
        <f>IF($A6="","",IF(Bedarf!$E12&lt;&gt;"",Bedarf!$E12,IFERROR(IF(_xlfn.MINIFS(Sätze!$H$2:$H$251,Sätze!$B$2:$B$251,$A6)=0,"",_xlfn.MINIFS(Sätze!$H$2:$H$251,Sätze!$B$2:$B$251,$A6)),"")))</f>
        <v/>
      </c>
      <c r="C6" s="26">
        <f>IF($A6="","",IF(Bedarf!$F12&lt;&gt;"",Bedarf!$F12,IFERROR(IF(_xlfn.MAXIFS(Sätze!$I$2:$I$251,Sätze!$B$2:$B$251,$A6)=0,"",_xlfn.MAXIFS(Sätze!$I$2:$I$251,Sätze!$B$2:$B$251,$A6)),"")))</f>
        <v/>
      </c>
      <c r="D6" s="15">
        <f>IF(OR($A6="",N(Bedarf!$G12)=0),"",Bedarf!$G12)</f>
        <v/>
      </c>
      <c r="E6" s="10">
        <f>IF($A6="","",T(Bedarf!$D12))</f>
        <v/>
      </c>
      <c r="F6" s="36">
        <f>IF(OR($A6="",$B6="",$C6="",N($D6)=0),"",IF(MOD(1-$B6,52)&gt;MOD($C6-$B6,52),"",SUMPRODUCT((Sätze!$B$2:$B$251=$A6)*(Wochenmengen!$C$2:$C$251&gt;0)*(MOD(1-Wochenmengen!$C$2:$C$251,52)&lt;=MOD(Wochenmengen!$D$2:$D$251-Wochenmengen!$C$2:$C$251,52))*Wochenmengen!$F$2:$F$251)/$D6))</f>
        <v/>
      </c>
      <c r="G6" s="36">
        <f>IF(OR($A6="",$B6="",$C6="",N($D6)=0),"",IF(MOD(2-$B6,52)&gt;MOD($C6-$B6,52),"",SUMPRODUCT((Sätze!$B$2:$B$251=$A6)*(Wochenmengen!$C$2:$C$251&gt;0)*(MOD(2-Wochenmengen!$C$2:$C$251,52)&lt;=MOD(Wochenmengen!$D$2:$D$251-Wochenmengen!$C$2:$C$251,52))*Wochenmengen!$F$2:$F$251)/$D6))</f>
        <v/>
      </c>
      <c r="H6" s="36">
        <f>IF(OR($A6="",$B6="",$C6="",N($D6)=0),"",IF(MOD(3-$B6,52)&gt;MOD($C6-$B6,52),"",SUMPRODUCT((Sätze!$B$2:$B$251=$A6)*(Wochenmengen!$C$2:$C$251&gt;0)*(MOD(3-Wochenmengen!$C$2:$C$251,52)&lt;=MOD(Wochenmengen!$D$2:$D$251-Wochenmengen!$C$2:$C$251,52))*Wochenmengen!$F$2:$F$251)/$D6))</f>
        <v/>
      </c>
      <c r="I6" s="36">
        <f>IF(OR($A6="",$B6="",$C6="",N($D6)=0),"",IF(MOD(4-$B6,52)&gt;MOD($C6-$B6,52),"",SUMPRODUCT((Sätze!$B$2:$B$251=$A6)*(Wochenmengen!$C$2:$C$251&gt;0)*(MOD(4-Wochenmengen!$C$2:$C$251,52)&lt;=MOD(Wochenmengen!$D$2:$D$251-Wochenmengen!$C$2:$C$251,52))*Wochenmengen!$F$2:$F$251)/$D6))</f>
        <v/>
      </c>
      <c r="J6" s="36">
        <f>IF(OR($A6="",$B6="",$C6="",N($D6)=0),"",IF(MOD(5-$B6,52)&gt;MOD($C6-$B6,52),"",SUMPRODUCT((Sätze!$B$2:$B$251=$A6)*(Wochenmengen!$C$2:$C$251&gt;0)*(MOD(5-Wochenmengen!$C$2:$C$251,52)&lt;=MOD(Wochenmengen!$D$2:$D$251-Wochenmengen!$C$2:$C$251,52))*Wochenmengen!$F$2:$F$251)/$D6))</f>
        <v/>
      </c>
      <c r="K6" s="36">
        <f>IF(OR($A6="",$B6="",$C6="",N($D6)=0),"",IF(MOD(6-$B6,52)&gt;MOD($C6-$B6,52),"",SUMPRODUCT((Sätze!$B$2:$B$251=$A6)*(Wochenmengen!$C$2:$C$251&gt;0)*(MOD(6-Wochenmengen!$C$2:$C$251,52)&lt;=MOD(Wochenmengen!$D$2:$D$251-Wochenmengen!$C$2:$C$251,52))*Wochenmengen!$F$2:$F$251)/$D6))</f>
        <v/>
      </c>
      <c r="L6" s="36">
        <f>IF(OR($A6="",$B6="",$C6="",N($D6)=0),"",IF(MOD(7-$B6,52)&gt;MOD($C6-$B6,52),"",SUMPRODUCT((Sätze!$B$2:$B$251=$A6)*(Wochenmengen!$C$2:$C$251&gt;0)*(MOD(7-Wochenmengen!$C$2:$C$251,52)&lt;=MOD(Wochenmengen!$D$2:$D$251-Wochenmengen!$C$2:$C$251,52))*Wochenmengen!$F$2:$F$251)/$D6))</f>
        <v/>
      </c>
      <c r="M6" s="36">
        <f>IF(OR($A6="",$B6="",$C6="",N($D6)=0),"",IF(MOD(8-$B6,52)&gt;MOD($C6-$B6,52),"",SUMPRODUCT((Sätze!$B$2:$B$251=$A6)*(Wochenmengen!$C$2:$C$251&gt;0)*(MOD(8-Wochenmengen!$C$2:$C$251,52)&lt;=MOD(Wochenmengen!$D$2:$D$251-Wochenmengen!$C$2:$C$251,52))*Wochenmengen!$F$2:$F$251)/$D6))</f>
        <v/>
      </c>
      <c r="N6" s="36">
        <f>IF(OR($A6="",$B6="",$C6="",N($D6)=0),"",IF(MOD(9-$B6,52)&gt;MOD($C6-$B6,52),"",SUMPRODUCT((Sätze!$B$2:$B$251=$A6)*(Wochenmengen!$C$2:$C$251&gt;0)*(MOD(9-Wochenmengen!$C$2:$C$251,52)&lt;=MOD(Wochenmengen!$D$2:$D$251-Wochenmengen!$C$2:$C$251,52))*Wochenmengen!$F$2:$F$251)/$D6))</f>
        <v/>
      </c>
      <c r="O6" s="36">
        <f>IF(OR($A6="",$B6="",$C6="",N($D6)=0),"",IF(MOD(10-$B6,52)&gt;MOD($C6-$B6,52),"",SUMPRODUCT((Sätze!$B$2:$B$251=$A6)*(Wochenmengen!$C$2:$C$251&gt;0)*(MOD(10-Wochenmengen!$C$2:$C$251,52)&lt;=MOD(Wochenmengen!$D$2:$D$251-Wochenmengen!$C$2:$C$251,52))*Wochenmengen!$F$2:$F$251)/$D6))</f>
        <v/>
      </c>
      <c r="P6" s="36">
        <f>IF(OR($A6="",$B6="",$C6="",N($D6)=0),"",IF(MOD(11-$B6,52)&gt;MOD($C6-$B6,52),"",SUMPRODUCT((Sätze!$B$2:$B$251=$A6)*(Wochenmengen!$C$2:$C$251&gt;0)*(MOD(11-Wochenmengen!$C$2:$C$251,52)&lt;=MOD(Wochenmengen!$D$2:$D$251-Wochenmengen!$C$2:$C$251,52))*Wochenmengen!$F$2:$F$251)/$D6))</f>
        <v/>
      </c>
      <c r="Q6" s="36">
        <f>IF(OR($A6="",$B6="",$C6="",N($D6)=0),"",IF(MOD(12-$B6,52)&gt;MOD($C6-$B6,52),"",SUMPRODUCT((Sätze!$B$2:$B$251=$A6)*(Wochenmengen!$C$2:$C$251&gt;0)*(MOD(12-Wochenmengen!$C$2:$C$251,52)&lt;=MOD(Wochenmengen!$D$2:$D$251-Wochenmengen!$C$2:$C$251,52))*Wochenmengen!$F$2:$F$251)/$D6))</f>
        <v/>
      </c>
      <c r="R6" s="36">
        <f>IF(OR($A6="",$B6="",$C6="",N($D6)=0),"",IF(MOD(13-$B6,52)&gt;MOD($C6-$B6,52),"",SUMPRODUCT((Sätze!$B$2:$B$251=$A6)*(Wochenmengen!$C$2:$C$251&gt;0)*(MOD(13-Wochenmengen!$C$2:$C$251,52)&lt;=MOD(Wochenmengen!$D$2:$D$251-Wochenmengen!$C$2:$C$251,52))*Wochenmengen!$F$2:$F$251)/$D6))</f>
        <v/>
      </c>
      <c r="S6" s="36">
        <f>IF(OR($A6="",$B6="",$C6="",N($D6)=0),"",IF(MOD(14-$B6,52)&gt;MOD($C6-$B6,52),"",SUMPRODUCT((Sätze!$B$2:$B$251=$A6)*(Wochenmengen!$C$2:$C$251&gt;0)*(MOD(14-Wochenmengen!$C$2:$C$251,52)&lt;=MOD(Wochenmengen!$D$2:$D$251-Wochenmengen!$C$2:$C$251,52))*Wochenmengen!$F$2:$F$251)/$D6))</f>
        <v/>
      </c>
      <c r="T6" s="36">
        <f>IF(OR($A6="",$B6="",$C6="",N($D6)=0),"",IF(MOD(15-$B6,52)&gt;MOD($C6-$B6,52),"",SUMPRODUCT((Sätze!$B$2:$B$251=$A6)*(Wochenmengen!$C$2:$C$251&gt;0)*(MOD(15-Wochenmengen!$C$2:$C$251,52)&lt;=MOD(Wochenmengen!$D$2:$D$251-Wochenmengen!$C$2:$C$251,52))*Wochenmengen!$F$2:$F$251)/$D6))</f>
        <v/>
      </c>
      <c r="U6" s="36">
        <f>IF(OR($A6="",$B6="",$C6="",N($D6)=0),"",IF(MOD(16-$B6,52)&gt;MOD($C6-$B6,52),"",SUMPRODUCT((Sätze!$B$2:$B$251=$A6)*(Wochenmengen!$C$2:$C$251&gt;0)*(MOD(16-Wochenmengen!$C$2:$C$251,52)&lt;=MOD(Wochenmengen!$D$2:$D$251-Wochenmengen!$C$2:$C$251,52))*Wochenmengen!$F$2:$F$251)/$D6))</f>
        <v/>
      </c>
      <c r="V6" s="36">
        <f>IF(OR($A6="",$B6="",$C6="",N($D6)=0),"",IF(MOD(17-$B6,52)&gt;MOD($C6-$B6,52),"",SUMPRODUCT((Sätze!$B$2:$B$251=$A6)*(Wochenmengen!$C$2:$C$251&gt;0)*(MOD(17-Wochenmengen!$C$2:$C$251,52)&lt;=MOD(Wochenmengen!$D$2:$D$251-Wochenmengen!$C$2:$C$251,52))*Wochenmengen!$F$2:$F$251)/$D6))</f>
        <v/>
      </c>
      <c r="W6" s="36">
        <f>IF(OR($A6="",$B6="",$C6="",N($D6)=0),"",IF(MOD(18-$B6,52)&gt;MOD($C6-$B6,52),"",SUMPRODUCT((Sätze!$B$2:$B$251=$A6)*(Wochenmengen!$C$2:$C$251&gt;0)*(MOD(18-Wochenmengen!$C$2:$C$251,52)&lt;=MOD(Wochenmengen!$D$2:$D$251-Wochenmengen!$C$2:$C$251,52))*Wochenmengen!$F$2:$F$251)/$D6))</f>
        <v/>
      </c>
      <c r="X6" s="36">
        <f>IF(OR($A6="",$B6="",$C6="",N($D6)=0),"",IF(MOD(19-$B6,52)&gt;MOD($C6-$B6,52),"",SUMPRODUCT((Sätze!$B$2:$B$251=$A6)*(Wochenmengen!$C$2:$C$251&gt;0)*(MOD(19-Wochenmengen!$C$2:$C$251,52)&lt;=MOD(Wochenmengen!$D$2:$D$251-Wochenmengen!$C$2:$C$251,52))*Wochenmengen!$F$2:$F$251)/$D6))</f>
        <v/>
      </c>
      <c r="Y6" s="36">
        <f>IF(OR($A6="",$B6="",$C6="",N($D6)=0),"",IF(MOD(20-$B6,52)&gt;MOD($C6-$B6,52),"",SUMPRODUCT((Sätze!$B$2:$B$251=$A6)*(Wochenmengen!$C$2:$C$251&gt;0)*(MOD(20-Wochenmengen!$C$2:$C$251,52)&lt;=MOD(Wochenmengen!$D$2:$D$251-Wochenmengen!$C$2:$C$251,52))*Wochenmengen!$F$2:$F$251)/$D6))</f>
        <v/>
      </c>
      <c r="Z6" s="36">
        <f>IF(OR($A6="",$B6="",$C6="",N($D6)=0),"",IF(MOD(21-$B6,52)&gt;MOD($C6-$B6,52),"",SUMPRODUCT((Sätze!$B$2:$B$251=$A6)*(Wochenmengen!$C$2:$C$251&gt;0)*(MOD(21-Wochenmengen!$C$2:$C$251,52)&lt;=MOD(Wochenmengen!$D$2:$D$251-Wochenmengen!$C$2:$C$251,52))*Wochenmengen!$F$2:$F$251)/$D6))</f>
        <v/>
      </c>
      <c r="AA6" s="36">
        <f>IF(OR($A6="",$B6="",$C6="",N($D6)=0),"",IF(MOD(22-$B6,52)&gt;MOD($C6-$B6,52),"",SUMPRODUCT((Sätze!$B$2:$B$251=$A6)*(Wochenmengen!$C$2:$C$251&gt;0)*(MOD(22-Wochenmengen!$C$2:$C$251,52)&lt;=MOD(Wochenmengen!$D$2:$D$251-Wochenmengen!$C$2:$C$251,52))*Wochenmengen!$F$2:$F$251)/$D6))</f>
        <v/>
      </c>
      <c r="AB6" s="36">
        <f>IF(OR($A6="",$B6="",$C6="",N($D6)=0),"",IF(MOD(23-$B6,52)&gt;MOD($C6-$B6,52),"",SUMPRODUCT((Sätze!$B$2:$B$251=$A6)*(Wochenmengen!$C$2:$C$251&gt;0)*(MOD(23-Wochenmengen!$C$2:$C$251,52)&lt;=MOD(Wochenmengen!$D$2:$D$251-Wochenmengen!$C$2:$C$251,52))*Wochenmengen!$F$2:$F$251)/$D6))</f>
        <v/>
      </c>
      <c r="AC6" s="36">
        <f>IF(OR($A6="",$B6="",$C6="",N($D6)=0),"",IF(MOD(24-$B6,52)&gt;MOD($C6-$B6,52),"",SUMPRODUCT((Sätze!$B$2:$B$251=$A6)*(Wochenmengen!$C$2:$C$251&gt;0)*(MOD(24-Wochenmengen!$C$2:$C$251,52)&lt;=MOD(Wochenmengen!$D$2:$D$251-Wochenmengen!$C$2:$C$251,52))*Wochenmengen!$F$2:$F$251)/$D6))</f>
        <v/>
      </c>
      <c r="AD6" s="36">
        <f>IF(OR($A6="",$B6="",$C6="",N($D6)=0),"",IF(MOD(25-$B6,52)&gt;MOD($C6-$B6,52),"",SUMPRODUCT((Sätze!$B$2:$B$251=$A6)*(Wochenmengen!$C$2:$C$251&gt;0)*(MOD(25-Wochenmengen!$C$2:$C$251,52)&lt;=MOD(Wochenmengen!$D$2:$D$251-Wochenmengen!$C$2:$C$251,52))*Wochenmengen!$F$2:$F$251)/$D6))</f>
        <v/>
      </c>
      <c r="AE6" s="36">
        <f>IF(OR($A6="",$B6="",$C6="",N($D6)=0),"",IF(MOD(26-$B6,52)&gt;MOD($C6-$B6,52),"",SUMPRODUCT((Sätze!$B$2:$B$251=$A6)*(Wochenmengen!$C$2:$C$251&gt;0)*(MOD(26-Wochenmengen!$C$2:$C$251,52)&lt;=MOD(Wochenmengen!$D$2:$D$251-Wochenmengen!$C$2:$C$251,52))*Wochenmengen!$F$2:$F$251)/$D6))</f>
        <v/>
      </c>
      <c r="AF6" s="36">
        <f>IF(OR($A6="",$B6="",$C6="",N($D6)=0),"",IF(MOD(27-$B6,52)&gt;MOD($C6-$B6,52),"",SUMPRODUCT((Sätze!$B$2:$B$251=$A6)*(Wochenmengen!$C$2:$C$251&gt;0)*(MOD(27-Wochenmengen!$C$2:$C$251,52)&lt;=MOD(Wochenmengen!$D$2:$D$251-Wochenmengen!$C$2:$C$251,52))*Wochenmengen!$F$2:$F$251)/$D6))</f>
        <v/>
      </c>
      <c r="AG6" s="36">
        <f>IF(OR($A6="",$B6="",$C6="",N($D6)=0),"",IF(MOD(28-$B6,52)&gt;MOD($C6-$B6,52),"",SUMPRODUCT((Sätze!$B$2:$B$251=$A6)*(Wochenmengen!$C$2:$C$251&gt;0)*(MOD(28-Wochenmengen!$C$2:$C$251,52)&lt;=MOD(Wochenmengen!$D$2:$D$251-Wochenmengen!$C$2:$C$251,52))*Wochenmengen!$F$2:$F$251)/$D6))</f>
        <v/>
      </c>
      <c r="AH6" s="36">
        <f>IF(OR($A6="",$B6="",$C6="",N($D6)=0),"",IF(MOD(29-$B6,52)&gt;MOD($C6-$B6,52),"",SUMPRODUCT((Sätze!$B$2:$B$251=$A6)*(Wochenmengen!$C$2:$C$251&gt;0)*(MOD(29-Wochenmengen!$C$2:$C$251,52)&lt;=MOD(Wochenmengen!$D$2:$D$251-Wochenmengen!$C$2:$C$251,52))*Wochenmengen!$F$2:$F$251)/$D6))</f>
        <v/>
      </c>
      <c r="AI6" s="36">
        <f>IF(OR($A6="",$B6="",$C6="",N($D6)=0),"",IF(MOD(30-$B6,52)&gt;MOD($C6-$B6,52),"",SUMPRODUCT((Sätze!$B$2:$B$251=$A6)*(Wochenmengen!$C$2:$C$251&gt;0)*(MOD(30-Wochenmengen!$C$2:$C$251,52)&lt;=MOD(Wochenmengen!$D$2:$D$251-Wochenmengen!$C$2:$C$251,52))*Wochenmengen!$F$2:$F$251)/$D6))</f>
        <v/>
      </c>
      <c r="AJ6" s="36">
        <f>IF(OR($A6="",$B6="",$C6="",N($D6)=0),"",IF(MOD(31-$B6,52)&gt;MOD($C6-$B6,52),"",SUMPRODUCT((Sätze!$B$2:$B$251=$A6)*(Wochenmengen!$C$2:$C$251&gt;0)*(MOD(31-Wochenmengen!$C$2:$C$251,52)&lt;=MOD(Wochenmengen!$D$2:$D$251-Wochenmengen!$C$2:$C$251,52))*Wochenmengen!$F$2:$F$251)/$D6))</f>
        <v/>
      </c>
      <c r="AK6" s="36">
        <f>IF(OR($A6="",$B6="",$C6="",N($D6)=0),"",IF(MOD(32-$B6,52)&gt;MOD($C6-$B6,52),"",SUMPRODUCT((Sätze!$B$2:$B$251=$A6)*(Wochenmengen!$C$2:$C$251&gt;0)*(MOD(32-Wochenmengen!$C$2:$C$251,52)&lt;=MOD(Wochenmengen!$D$2:$D$251-Wochenmengen!$C$2:$C$251,52))*Wochenmengen!$F$2:$F$251)/$D6))</f>
        <v/>
      </c>
      <c r="AL6" s="36">
        <f>IF(OR($A6="",$B6="",$C6="",N($D6)=0),"",IF(MOD(33-$B6,52)&gt;MOD($C6-$B6,52),"",SUMPRODUCT((Sätze!$B$2:$B$251=$A6)*(Wochenmengen!$C$2:$C$251&gt;0)*(MOD(33-Wochenmengen!$C$2:$C$251,52)&lt;=MOD(Wochenmengen!$D$2:$D$251-Wochenmengen!$C$2:$C$251,52))*Wochenmengen!$F$2:$F$251)/$D6))</f>
        <v/>
      </c>
      <c r="AM6" s="36">
        <f>IF(OR($A6="",$B6="",$C6="",N($D6)=0),"",IF(MOD(34-$B6,52)&gt;MOD($C6-$B6,52),"",SUMPRODUCT((Sätze!$B$2:$B$251=$A6)*(Wochenmengen!$C$2:$C$251&gt;0)*(MOD(34-Wochenmengen!$C$2:$C$251,52)&lt;=MOD(Wochenmengen!$D$2:$D$251-Wochenmengen!$C$2:$C$251,52))*Wochenmengen!$F$2:$F$251)/$D6))</f>
        <v/>
      </c>
      <c r="AN6" s="36">
        <f>IF(OR($A6="",$B6="",$C6="",N($D6)=0),"",IF(MOD(35-$B6,52)&gt;MOD($C6-$B6,52),"",SUMPRODUCT((Sätze!$B$2:$B$251=$A6)*(Wochenmengen!$C$2:$C$251&gt;0)*(MOD(35-Wochenmengen!$C$2:$C$251,52)&lt;=MOD(Wochenmengen!$D$2:$D$251-Wochenmengen!$C$2:$C$251,52))*Wochenmengen!$F$2:$F$251)/$D6))</f>
        <v/>
      </c>
      <c r="AO6" s="36">
        <f>IF(OR($A6="",$B6="",$C6="",N($D6)=0),"",IF(MOD(36-$B6,52)&gt;MOD($C6-$B6,52),"",SUMPRODUCT((Sätze!$B$2:$B$251=$A6)*(Wochenmengen!$C$2:$C$251&gt;0)*(MOD(36-Wochenmengen!$C$2:$C$251,52)&lt;=MOD(Wochenmengen!$D$2:$D$251-Wochenmengen!$C$2:$C$251,52))*Wochenmengen!$F$2:$F$251)/$D6))</f>
        <v/>
      </c>
      <c r="AP6" s="36">
        <f>IF(OR($A6="",$B6="",$C6="",N($D6)=0),"",IF(MOD(37-$B6,52)&gt;MOD($C6-$B6,52),"",SUMPRODUCT((Sätze!$B$2:$B$251=$A6)*(Wochenmengen!$C$2:$C$251&gt;0)*(MOD(37-Wochenmengen!$C$2:$C$251,52)&lt;=MOD(Wochenmengen!$D$2:$D$251-Wochenmengen!$C$2:$C$251,52))*Wochenmengen!$F$2:$F$251)/$D6))</f>
        <v/>
      </c>
      <c r="AQ6" s="36">
        <f>IF(OR($A6="",$B6="",$C6="",N($D6)=0),"",IF(MOD(38-$B6,52)&gt;MOD($C6-$B6,52),"",SUMPRODUCT((Sätze!$B$2:$B$251=$A6)*(Wochenmengen!$C$2:$C$251&gt;0)*(MOD(38-Wochenmengen!$C$2:$C$251,52)&lt;=MOD(Wochenmengen!$D$2:$D$251-Wochenmengen!$C$2:$C$251,52))*Wochenmengen!$F$2:$F$251)/$D6))</f>
        <v/>
      </c>
      <c r="AR6" s="36">
        <f>IF(OR($A6="",$B6="",$C6="",N($D6)=0),"",IF(MOD(39-$B6,52)&gt;MOD($C6-$B6,52),"",SUMPRODUCT((Sätze!$B$2:$B$251=$A6)*(Wochenmengen!$C$2:$C$251&gt;0)*(MOD(39-Wochenmengen!$C$2:$C$251,52)&lt;=MOD(Wochenmengen!$D$2:$D$251-Wochenmengen!$C$2:$C$251,52))*Wochenmengen!$F$2:$F$251)/$D6))</f>
        <v/>
      </c>
      <c r="AS6" s="36">
        <f>IF(OR($A6="",$B6="",$C6="",N($D6)=0),"",IF(MOD(40-$B6,52)&gt;MOD($C6-$B6,52),"",SUMPRODUCT((Sätze!$B$2:$B$251=$A6)*(Wochenmengen!$C$2:$C$251&gt;0)*(MOD(40-Wochenmengen!$C$2:$C$251,52)&lt;=MOD(Wochenmengen!$D$2:$D$251-Wochenmengen!$C$2:$C$251,52))*Wochenmengen!$F$2:$F$251)/$D6))</f>
        <v/>
      </c>
      <c r="AT6" s="36">
        <f>IF(OR($A6="",$B6="",$C6="",N($D6)=0),"",IF(MOD(41-$B6,52)&gt;MOD($C6-$B6,52),"",SUMPRODUCT((Sätze!$B$2:$B$251=$A6)*(Wochenmengen!$C$2:$C$251&gt;0)*(MOD(41-Wochenmengen!$C$2:$C$251,52)&lt;=MOD(Wochenmengen!$D$2:$D$251-Wochenmengen!$C$2:$C$251,52))*Wochenmengen!$F$2:$F$251)/$D6))</f>
        <v/>
      </c>
      <c r="AU6" s="36">
        <f>IF(OR($A6="",$B6="",$C6="",N($D6)=0),"",IF(MOD(42-$B6,52)&gt;MOD($C6-$B6,52),"",SUMPRODUCT((Sätze!$B$2:$B$251=$A6)*(Wochenmengen!$C$2:$C$251&gt;0)*(MOD(42-Wochenmengen!$C$2:$C$251,52)&lt;=MOD(Wochenmengen!$D$2:$D$251-Wochenmengen!$C$2:$C$251,52))*Wochenmengen!$F$2:$F$251)/$D6))</f>
        <v/>
      </c>
      <c r="AV6" s="36">
        <f>IF(OR($A6="",$B6="",$C6="",N($D6)=0),"",IF(MOD(43-$B6,52)&gt;MOD($C6-$B6,52),"",SUMPRODUCT((Sätze!$B$2:$B$251=$A6)*(Wochenmengen!$C$2:$C$251&gt;0)*(MOD(43-Wochenmengen!$C$2:$C$251,52)&lt;=MOD(Wochenmengen!$D$2:$D$251-Wochenmengen!$C$2:$C$251,52))*Wochenmengen!$F$2:$F$251)/$D6))</f>
        <v/>
      </c>
      <c r="AW6" s="36">
        <f>IF(OR($A6="",$B6="",$C6="",N($D6)=0),"",IF(MOD(44-$B6,52)&gt;MOD($C6-$B6,52),"",SUMPRODUCT((Sätze!$B$2:$B$251=$A6)*(Wochenmengen!$C$2:$C$251&gt;0)*(MOD(44-Wochenmengen!$C$2:$C$251,52)&lt;=MOD(Wochenmengen!$D$2:$D$251-Wochenmengen!$C$2:$C$251,52))*Wochenmengen!$F$2:$F$251)/$D6))</f>
        <v/>
      </c>
      <c r="AX6" s="36">
        <f>IF(OR($A6="",$B6="",$C6="",N($D6)=0),"",IF(MOD(45-$B6,52)&gt;MOD($C6-$B6,52),"",SUMPRODUCT((Sätze!$B$2:$B$251=$A6)*(Wochenmengen!$C$2:$C$251&gt;0)*(MOD(45-Wochenmengen!$C$2:$C$251,52)&lt;=MOD(Wochenmengen!$D$2:$D$251-Wochenmengen!$C$2:$C$251,52))*Wochenmengen!$F$2:$F$251)/$D6))</f>
        <v/>
      </c>
      <c r="AY6" s="36">
        <f>IF(OR($A6="",$B6="",$C6="",N($D6)=0),"",IF(MOD(46-$B6,52)&gt;MOD($C6-$B6,52),"",SUMPRODUCT((Sätze!$B$2:$B$251=$A6)*(Wochenmengen!$C$2:$C$251&gt;0)*(MOD(46-Wochenmengen!$C$2:$C$251,52)&lt;=MOD(Wochenmengen!$D$2:$D$251-Wochenmengen!$C$2:$C$251,52))*Wochenmengen!$F$2:$F$251)/$D6))</f>
        <v/>
      </c>
      <c r="AZ6" s="36">
        <f>IF(OR($A6="",$B6="",$C6="",N($D6)=0),"",IF(MOD(47-$B6,52)&gt;MOD($C6-$B6,52),"",SUMPRODUCT((Sätze!$B$2:$B$251=$A6)*(Wochenmengen!$C$2:$C$251&gt;0)*(MOD(47-Wochenmengen!$C$2:$C$251,52)&lt;=MOD(Wochenmengen!$D$2:$D$251-Wochenmengen!$C$2:$C$251,52))*Wochenmengen!$F$2:$F$251)/$D6))</f>
        <v/>
      </c>
      <c r="BA6" s="36">
        <f>IF(OR($A6="",$B6="",$C6="",N($D6)=0),"",IF(MOD(48-$B6,52)&gt;MOD($C6-$B6,52),"",SUMPRODUCT((Sätze!$B$2:$B$251=$A6)*(Wochenmengen!$C$2:$C$251&gt;0)*(MOD(48-Wochenmengen!$C$2:$C$251,52)&lt;=MOD(Wochenmengen!$D$2:$D$251-Wochenmengen!$C$2:$C$251,52))*Wochenmengen!$F$2:$F$251)/$D6))</f>
        <v/>
      </c>
      <c r="BB6" s="36">
        <f>IF(OR($A6="",$B6="",$C6="",N($D6)=0),"",IF(MOD(49-$B6,52)&gt;MOD($C6-$B6,52),"",SUMPRODUCT((Sätze!$B$2:$B$251=$A6)*(Wochenmengen!$C$2:$C$251&gt;0)*(MOD(49-Wochenmengen!$C$2:$C$251,52)&lt;=MOD(Wochenmengen!$D$2:$D$251-Wochenmengen!$C$2:$C$251,52))*Wochenmengen!$F$2:$F$251)/$D6))</f>
        <v/>
      </c>
      <c r="BC6" s="36">
        <f>IF(OR($A6="",$B6="",$C6="",N($D6)=0),"",IF(MOD(50-$B6,52)&gt;MOD($C6-$B6,52),"",SUMPRODUCT((Sätze!$B$2:$B$251=$A6)*(Wochenmengen!$C$2:$C$251&gt;0)*(MOD(50-Wochenmengen!$C$2:$C$251,52)&lt;=MOD(Wochenmengen!$D$2:$D$251-Wochenmengen!$C$2:$C$251,52))*Wochenmengen!$F$2:$F$251)/$D6))</f>
        <v/>
      </c>
      <c r="BD6" s="36">
        <f>IF(OR($A6="",$B6="",$C6="",N($D6)=0),"",IF(MOD(51-$B6,52)&gt;MOD($C6-$B6,52),"",SUMPRODUCT((Sätze!$B$2:$B$251=$A6)*(Wochenmengen!$C$2:$C$251&gt;0)*(MOD(51-Wochenmengen!$C$2:$C$251,52)&lt;=MOD(Wochenmengen!$D$2:$D$251-Wochenmengen!$C$2:$C$251,52))*Wochenmengen!$F$2:$F$251)/$D6))</f>
        <v/>
      </c>
      <c r="BE6" s="36">
        <f>IF(OR($A6="",$B6="",$C6="",N($D6)=0),"",IF(MOD(52-$B6,52)&gt;MOD($C6-$B6,52),"",SUMPRODUCT((Sätze!$B$2:$B$251=$A6)*(Wochenmengen!$C$2:$C$251&gt;0)*(MOD(52-Wochenmengen!$C$2:$C$251,52)&lt;=MOD(Wochenmengen!$D$2:$D$251-Wochenmengen!$C$2:$C$251,52))*Wochenmengen!$F$2:$F$251)/$D6))</f>
        <v/>
      </c>
      <c r="BF6" s="26">
        <f>IF($A6="","",SUMPRODUCT((F6:BE6&lt;&gt;"")*(F6:BE6&lt;1)))</f>
        <v/>
      </c>
    </row>
    <row r="7">
      <c r="A7" s="10">
        <f>IF(Bedarf!$B13="","",Bedarf!$B13)</f>
        <v/>
      </c>
      <c r="B7" s="26">
        <f>IF($A7="","",IF(Bedarf!$E13&lt;&gt;"",Bedarf!$E13,IFERROR(IF(_xlfn.MINIFS(Sätze!$H$2:$H$251,Sätze!$B$2:$B$251,$A7)=0,"",_xlfn.MINIFS(Sätze!$H$2:$H$251,Sätze!$B$2:$B$251,$A7)),"")))</f>
        <v/>
      </c>
      <c r="C7" s="26">
        <f>IF($A7="","",IF(Bedarf!$F13&lt;&gt;"",Bedarf!$F13,IFERROR(IF(_xlfn.MAXIFS(Sätze!$I$2:$I$251,Sätze!$B$2:$B$251,$A7)=0,"",_xlfn.MAXIFS(Sätze!$I$2:$I$251,Sätze!$B$2:$B$251,$A7)),"")))</f>
        <v/>
      </c>
      <c r="D7" s="15">
        <f>IF(OR($A7="",N(Bedarf!$G13)=0),"",Bedarf!$G13)</f>
        <v/>
      </c>
      <c r="E7" s="10">
        <f>IF($A7="","",T(Bedarf!$D13))</f>
        <v/>
      </c>
      <c r="F7" s="36">
        <f>IF(OR($A7="",$B7="",$C7="",N($D7)=0),"",IF(MOD(1-$B7,52)&gt;MOD($C7-$B7,52),"",SUMPRODUCT((Sätze!$B$2:$B$251=$A7)*(Wochenmengen!$C$2:$C$251&gt;0)*(MOD(1-Wochenmengen!$C$2:$C$251,52)&lt;=MOD(Wochenmengen!$D$2:$D$251-Wochenmengen!$C$2:$C$251,52))*Wochenmengen!$F$2:$F$251)/$D7))</f>
        <v/>
      </c>
      <c r="G7" s="36">
        <f>IF(OR($A7="",$B7="",$C7="",N($D7)=0),"",IF(MOD(2-$B7,52)&gt;MOD($C7-$B7,52),"",SUMPRODUCT((Sätze!$B$2:$B$251=$A7)*(Wochenmengen!$C$2:$C$251&gt;0)*(MOD(2-Wochenmengen!$C$2:$C$251,52)&lt;=MOD(Wochenmengen!$D$2:$D$251-Wochenmengen!$C$2:$C$251,52))*Wochenmengen!$F$2:$F$251)/$D7))</f>
        <v/>
      </c>
      <c r="H7" s="36">
        <f>IF(OR($A7="",$B7="",$C7="",N($D7)=0),"",IF(MOD(3-$B7,52)&gt;MOD($C7-$B7,52),"",SUMPRODUCT((Sätze!$B$2:$B$251=$A7)*(Wochenmengen!$C$2:$C$251&gt;0)*(MOD(3-Wochenmengen!$C$2:$C$251,52)&lt;=MOD(Wochenmengen!$D$2:$D$251-Wochenmengen!$C$2:$C$251,52))*Wochenmengen!$F$2:$F$251)/$D7))</f>
        <v/>
      </c>
      <c r="I7" s="36">
        <f>IF(OR($A7="",$B7="",$C7="",N($D7)=0),"",IF(MOD(4-$B7,52)&gt;MOD($C7-$B7,52),"",SUMPRODUCT((Sätze!$B$2:$B$251=$A7)*(Wochenmengen!$C$2:$C$251&gt;0)*(MOD(4-Wochenmengen!$C$2:$C$251,52)&lt;=MOD(Wochenmengen!$D$2:$D$251-Wochenmengen!$C$2:$C$251,52))*Wochenmengen!$F$2:$F$251)/$D7))</f>
        <v/>
      </c>
      <c r="J7" s="36">
        <f>IF(OR($A7="",$B7="",$C7="",N($D7)=0),"",IF(MOD(5-$B7,52)&gt;MOD($C7-$B7,52),"",SUMPRODUCT((Sätze!$B$2:$B$251=$A7)*(Wochenmengen!$C$2:$C$251&gt;0)*(MOD(5-Wochenmengen!$C$2:$C$251,52)&lt;=MOD(Wochenmengen!$D$2:$D$251-Wochenmengen!$C$2:$C$251,52))*Wochenmengen!$F$2:$F$251)/$D7))</f>
        <v/>
      </c>
      <c r="K7" s="36">
        <f>IF(OR($A7="",$B7="",$C7="",N($D7)=0),"",IF(MOD(6-$B7,52)&gt;MOD($C7-$B7,52),"",SUMPRODUCT((Sätze!$B$2:$B$251=$A7)*(Wochenmengen!$C$2:$C$251&gt;0)*(MOD(6-Wochenmengen!$C$2:$C$251,52)&lt;=MOD(Wochenmengen!$D$2:$D$251-Wochenmengen!$C$2:$C$251,52))*Wochenmengen!$F$2:$F$251)/$D7))</f>
        <v/>
      </c>
      <c r="L7" s="36">
        <f>IF(OR($A7="",$B7="",$C7="",N($D7)=0),"",IF(MOD(7-$B7,52)&gt;MOD($C7-$B7,52),"",SUMPRODUCT((Sätze!$B$2:$B$251=$A7)*(Wochenmengen!$C$2:$C$251&gt;0)*(MOD(7-Wochenmengen!$C$2:$C$251,52)&lt;=MOD(Wochenmengen!$D$2:$D$251-Wochenmengen!$C$2:$C$251,52))*Wochenmengen!$F$2:$F$251)/$D7))</f>
        <v/>
      </c>
      <c r="M7" s="36">
        <f>IF(OR($A7="",$B7="",$C7="",N($D7)=0),"",IF(MOD(8-$B7,52)&gt;MOD($C7-$B7,52),"",SUMPRODUCT((Sätze!$B$2:$B$251=$A7)*(Wochenmengen!$C$2:$C$251&gt;0)*(MOD(8-Wochenmengen!$C$2:$C$251,52)&lt;=MOD(Wochenmengen!$D$2:$D$251-Wochenmengen!$C$2:$C$251,52))*Wochenmengen!$F$2:$F$251)/$D7))</f>
        <v/>
      </c>
      <c r="N7" s="36">
        <f>IF(OR($A7="",$B7="",$C7="",N($D7)=0),"",IF(MOD(9-$B7,52)&gt;MOD($C7-$B7,52),"",SUMPRODUCT((Sätze!$B$2:$B$251=$A7)*(Wochenmengen!$C$2:$C$251&gt;0)*(MOD(9-Wochenmengen!$C$2:$C$251,52)&lt;=MOD(Wochenmengen!$D$2:$D$251-Wochenmengen!$C$2:$C$251,52))*Wochenmengen!$F$2:$F$251)/$D7))</f>
        <v/>
      </c>
      <c r="O7" s="36">
        <f>IF(OR($A7="",$B7="",$C7="",N($D7)=0),"",IF(MOD(10-$B7,52)&gt;MOD($C7-$B7,52),"",SUMPRODUCT((Sätze!$B$2:$B$251=$A7)*(Wochenmengen!$C$2:$C$251&gt;0)*(MOD(10-Wochenmengen!$C$2:$C$251,52)&lt;=MOD(Wochenmengen!$D$2:$D$251-Wochenmengen!$C$2:$C$251,52))*Wochenmengen!$F$2:$F$251)/$D7))</f>
        <v/>
      </c>
      <c r="P7" s="36">
        <f>IF(OR($A7="",$B7="",$C7="",N($D7)=0),"",IF(MOD(11-$B7,52)&gt;MOD($C7-$B7,52),"",SUMPRODUCT((Sätze!$B$2:$B$251=$A7)*(Wochenmengen!$C$2:$C$251&gt;0)*(MOD(11-Wochenmengen!$C$2:$C$251,52)&lt;=MOD(Wochenmengen!$D$2:$D$251-Wochenmengen!$C$2:$C$251,52))*Wochenmengen!$F$2:$F$251)/$D7))</f>
        <v/>
      </c>
      <c r="Q7" s="36">
        <f>IF(OR($A7="",$B7="",$C7="",N($D7)=0),"",IF(MOD(12-$B7,52)&gt;MOD($C7-$B7,52),"",SUMPRODUCT((Sätze!$B$2:$B$251=$A7)*(Wochenmengen!$C$2:$C$251&gt;0)*(MOD(12-Wochenmengen!$C$2:$C$251,52)&lt;=MOD(Wochenmengen!$D$2:$D$251-Wochenmengen!$C$2:$C$251,52))*Wochenmengen!$F$2:$F$251)/$D7))</f>
        <v/>
      </c>
      <c r="R7" s="36">
        <f>IF(OR($A7="",$B7="",$C7="",N($D7)=0),"",IF(MOD(13-$B7,52)&gt;MOD($C7-$B7,52),"",SUMPRODUCT((Sätze!$B$2:$B$251=$A7)*(Wochenmengen!$C$2:$C$251&gt;0)*(MOD(13-Wochenmengen!$C$2:$C$251,52)&lt;=MOD(Wochenmengen!$D$2:$D$251-Wochenmengen!$C$2:$C$251,52))*Wochenmengen!$F$2:$F$251)/$D7))</f>
        <v/>
      </c>
      <c r="S7" s="36">
        <f>IF(OR($A7="",$B7="",$C7="",N($D7)=0),"",IF(MOD(14-$B7,52)&gt;MOD($C7-$B7,52),"",SUMPRODUCT((Sätze!$B$2:$B$251=$A7)*(Wochenmengen!$C$2:$C$251&gt;0)*(MOD(14-Wochenmengen!$C$2:$C$251,52)&lt;=MOD(Wochenmengen!$D$2:$D$251-Wochenmengen!$C$2:$C$251,52))*Wochenmengen!$F$2:$F$251)/$D7))</f>
        <v/>
      </c>
      <c r="T7" s="36">
        <f>IF(OR($A7="",$B7="",$C7="",N($D7)=0),"",IF(MOD(15-$B7,52)&gt;MOD($C7-$B7,52),"",SUMPRODUCT((Sätze!$B$2:$B$251=$A7)*(Wochenmengen!$C$2:$C$251&gt;0)*(MOD(15-Wochenmengen!$C$2:$C$251,52)&lt;=MOD(Wochenmengen!$D$2:$D$251-Wochenmengen!$C$2:$C$251,52))*Wochenmengen!$F$2:$F$251)/$D7))</f>
        <v/>
      </c>
      <c r="U7" s="36">
        <f>IF(OR($A7="",$B7="",$C7="",N($D7)=0),"",IF(MOD(16-$B7,52)&gt;MOD($C7-$B7,52),"",SUMPRODUCT((Sätze!$B$2:$B$251=$A7)*(Wochenmengen!$C$2:$C$251&gt;0)*(MOD(16-Wochenmengen!$C$2:$C$251,52)&lt;=MOD(Wochenmengen!$D$2:$D$251-Wochenmengen!$C$2:$C$251,52))*Wochenmengen!$F$2:$F$251)/$D7))</f>
        <v/>
      </c>
      <c r="V7" s="36">
        <f>IF(OR($A7="",$B7="",$C7="",N($D7)=0),"",IF(MOD(17-$B7,52)&gt;MOD($C7-$B7,52),"",SUMPRODUCT((Sätze!$B$2:$B$251=$A7)*(Wochenmengen!$C$2:$C$251&gt;0)*(MOD(17-Wochenmengen!$C$2:$C$251,52)&lt;=MOD(Wochenmengen!$D$2:$D$251-Wochenmengen!$C$2:$C$251,52))*Wochenmengen!$F$2:$F$251)/$D7))</f>
        <v/>
      </c>
      <c r="W7" s="36">
        <f>IF(OR($A7="",$B7="",$C7="",N($D7)=0),"",IF(MOD(18-$B7,52)&gt;MOD($C7-$B7,52),"",SUMPRODUCT((Sätze!$B$2:$B$251=$A7)*(Wochenmengen!$C$2:$C$251&gt;0)*(MOD(18-Wochenmengen!$C$2:$C$251,52)&lt;=MOD(Wochenmengen!$D$2:$D$251-Wochenmengen!$C$2:$C$251,52))*Wochenmengen!$F$2:$F$251)/$D7))</f>
        <v/>
      </c>
      <c r="X7" s="36">
        <f>IF(OR($A7="",$B7="",$C7="",N($D7)=0),"",IF(MOD(19-$B7,52)&gt;MOD($C7-$B7,52),"",SUMPRODUCT((Sätze!$B$2:$B$251=$A7)*(Wochenmengen!$C$2:$C$251&gt;0)*(MOD(19-Wochenmengen!$C$2:$C$251,52)&lt;=MOD(Wochenmengen!$D$2:$D$251-Wochenmengen!$C$2:$C$251,52))*Wochenmengen!$F$2:$F$251)/$D7))</f>
        <v/>
      </c>
      <c r="Y7" s="36">
        <f>IF(OR($A7="",$B7="",$C7="",N($D7)=0),"",IF(MOD(20-$B7,52)&gt;MOD($C7-$B7,52),"",SUMPRODUCT((Sätze!$B$2:$B$251=$A7)*(Wochenmengen!$C$2:$C$251&gt;0)*(MOD(20-Wochenmengen!$C$2:$C$251,52)&lt;=MOD(Wochenmengen!$D$2:$D$251-Wochenmengen!$C$2:$C$251,52))*Wochenmengen!$F$2:$F$251)/$D7))</f>
        <v/>
      </c>
      <c r="Z7" s="36">
        <f>IF(OR($A7="",$B7="",$C7="",N($D7)=0),"",IF(MOD(21-$B7,52)&gt;MOD($C7-$B7,52),"",SUMPRODUCT((Sätze!$B$2:$B$251=$A7)*(Wochenmengen!$C$2:$C$251&gt;0)*(MOD(21-Wochenmengen!$C$2:$C$251,52)&lt;=MOD(Wochenmengen!$D$2:$D$251-Wochenmengen!$C$2:$C$251,52))*Wochenmengen!$F$2:$F$251)/$D7))</f>
        <v/>
      </c>
      <c r="AA7" s="36">
        <f>IF(OR($A7="",$B7="",$C7="",N($D7)=0),"",IF(MOD(22-$B7,52)&gt;MOD($C7-$B7,52),"",SUMPRODUCT((Sätze!$B$2:$B$251=$A7)*(Wochenmengen!$C$2:$C$251&gt;0)*(MOD(22-Wochenmengen!$C$2:$C$251,52)&lt;=MOD(Wochenmengen!$D$2:$D$251-Wochenmengen!$C$2:$C$251,52))*Wochenmengen!$F$2:$F$251)/$D7))</f>
        <v/>
      </c>
      <c r="AB7" s="36">
        <f>IF(OR($A7="",$B7="",$C7="",N($D7)=0),"",IF(MOD(23-$B7,52)&gt;MOD($C7-$B7,52),"",SUMPRODUCT((Sätze!$B$2:$B$251=$A7)*(Wochenmengen!$C$2:$C$251&gt;0)*(MOD(23-Wochenmengen!$C$2:$C$251,52)&lt;=MOD(Wochenmengen!$D$2:$D$251-Wochenmengen!$C$2:$C$251,52))*Wochenmengen!$F$2:$F$251)/$D7))</f>
        <v/>
      </c>
      <c r="AC7" s="36">
        <f>IF(OR($A7="",$B7="",$C7="",N($D7)=0),"",IF(MOD(24-$B7,52)&gt;MOD($C7-$B7,52),"",SUMPRODUCT((Sätze!$B$2:$B$251=$A7)*(Wochenmengen!$C$2:$C$251&gt;0)*(MOD(24-Wochenmengen!$C$2:$C$251,52)&lt;=MOD(Wochenmengen!$D$2:$D$251-Wochenmengen!$C$2:$C$251,52))*Wochenmengen!$F$2:$F$251)/$D7))</f>
        <v/>
      </c>
      <c r="AD7" s="36">
        <f>IF(OR($A7="",$B7="",$C7="",N($D7)=0),"",IF(MOD(25-$B7,52)&gt;MOD($C7-$B7,52),"",SUMPRODUCT((Sätze!$B$2:$B$251=$A7)*(Wochenmengen!$C$2:$C$251&gt;0)*(MOD(25-Wochenmengen!$C$2:$C$251,52)&lt;=MOD(Wochenmengen!$D$2:$D$251-Wochenmengen!$C$2:$C$251,52))*Wochenmengen!$F$2:$F$251)/$D7))</f>
        <v/>
      </c>
      <c r="AE7" s="36">
        <f>IF(OR($A7="",$B7="",$C7="",N($D7)=0),"",IF(MOD(26-$B7,52)&gt;MOD($C7-$B7,52),"",SUMPRODUCT((Sätze!$B$2:$B$251=$A7)*(Wochenmengen!$C$2:$C$251&gt;0)*(MOD(26-Wochenmengen!$C$2:$C$251,52)&lt;=MOD(Wochenmengen!$D$2:$D$251-Wochenmengen!$C$2:$C$251,52))*Wochenmengen!$F$2:$F$251)/$D7))</f>
        <v/>
      </c>
      <c r="AF7" s="36">
        <f>IF(OR($A7="",$B7="",$C7="",N($D7)=0),"",IF(MOD(27-$B7,52)&gt;MOD($C7-$B7,52),"",SUMPRODUCT((Sätze!$B$2:$B$251=$A7)*(Wochenmengen!$C$2:$C$251&gt;0)*(MOD(27-Wochenmengen!$C$2:$C$251,52)&lt;=MOD(Wochenmengen!$D$2:$D$251-Wochenmengen!$C$2:$C$251,52))*Wochenmengen!$F$2:$F$251)/$D7))</f>
        <v/>
      </c>
      <c r="AG7" s="36">
        <f>IF(OR($A7="",$B7="",$C7="",N($D7)=0),"",IF(MOD(28-$B7,52)&gt;MOD($C7-$B7,52),"",SUMPRODUCT((Sätze!$B$2:$B$251=$A7)*(Wochenmengen!$C$2:$C$251&gt;0)*(MOD(28-Wochenmengen!$C$2:$C$251,52)&lt;=MOD(Wochenmengen!$D$2:$D$251-Wochenmengen!$C$2:$C$251,52))*Wochenmengen!$F$2:$F$251)/$D7))</f>
        <v/>
      </c>
      <c r="AH7" s="36">
        <f>IF(OR($A7="",$B7="",$C7="",N($D7)=0),"",IF(MOD(29-$B7,52)&gt;MOD($C7-$B7,52),"",SUMPRODUCT((Sätze!$B$2:$B$251=$A7)*(Wochenmengen!$C$2:$C$251&gt;0)*(MOD(29-Wochenmengen!$C$2:$C$251,52)&lt;=MOD(Wochenmengen!$D$2:$D$251-Wochenmengen!$C$2:$C$251,52))*Wochenmengen!$F$2:$F$251)/$D7))</f>
        <v/>
      </c>
      <c r="AI7" s="36">
        <f>IF(OR($A7="",$B7="",$C7="",N($D7)=0),"",IF(MOD(30-$B7,52)&gt;MOD($C7-$B7,52),"",SUMPRODUCT((Sätze!$B$2:$B$251=$A7)*(Wochenmengen!$C$2:$C$251&gt;0)*(MOD(30-Wochenmengen!$C$2:$C$251,52)&lt;=MOD(Wochenmengen!$D$2:$D$251-Wochenmengen!$C$2:$C$251,52))*Wochenmengen!$F$2:$F$251)/$D7))</f>
        <v/>
      </c>
      <c r="AJ7" s="36">
        <f>IF(OR($A7="",$B7="",$C7="",N($D7)=0),"",IF(MOD(31-$B7,52)&gt;MOD($C7-$B7,52),"",SUMPRODUCT((Sätze!$B$2:$B$251=$A7)*(Wochenmengen!$C$2:$C$251&gt;0)*(MOD(31-Wochenmengen!$C$2:$C$251,52)&lt;=MOD(Wochenmengen!$D$2:$D$251-Wochenmengen!$C$2:$C$251,52))*Wochenmengen!$F$2:$F$251)/$D7))</f>
        <v/>
      </c>
      <c r="AK7" s="36">
        <f>IF(OR($A7="",$B7="",$C7="",N($D7)=0),"",IF(MOD(32-$B7,52)&gt;MOD($C7-$B7,52),"",SUMPRODUCT((Sätze!$B$2:$B$251=$A7)*(Wochenmengen!$C$2:$C$251&gt;0)*(MOD(32-Wochenmengen!$C$2:$C$251,52)&lt;=MOD(Wochenmengen!$D$2:$D$251-Wochenmengen!$C$2:$C$251,52))*Wochenmengen!$F$2:$F$251)/$D7))</f>
        <v/>
      </c>
      <c r="AL7" s="36">
        <f>IF(OR($A7="",$B7="",$C7="",N($D7)=0),"",IF(MOD(33-$B7,52)&gt;MOD($C7-$B7,52),"",SUMPRODUCT((Sätze!$B$2:$B$251=$A7)*(Wochenmengen!$C$2:$C$251&gt;0)*(MOD(33-Wochenmengen!$C$2:$C$251,52)&lt;=MOD(Wochenmengen!$D$2:$D$251-Wochenmengen!$C$2:$C$251,52))*Wochenmengen!$F$2:$F$251)/$D7))</f>
        <v/>
      </c>
      <c r="AM7" s="36">
        <f>IF(OR($A7="",$B7="",$C7="",N($D7)=0),"",IF(MOD(34-$B7,52)&gt;MOD($C7-$B7,52),"",SUMPRODUCT((Sätze!$B$2:$B$251=$A7)*(Wochenmengen!$C$2:$C$251&gt;0)*(MOD(34-Wochenmengen!$C$2:$C$251,52)&lt;=MOD(Wochenmengen!$D$2:$D$251-Wochenmengen!$C$2:$C$251,52))*Wochenmengen!$F$2:$F$251)/$D7))</f>
        <v/>
      </c>
      <c r="AN7" s="36">
        <f>IF(OR($A7="",$B7="",$C7="",N($D7)=0),"",IF(MOD(35-$B7,52)&gt;MOD($C7-$B7,52),"",SUMPRODUCT((Sätze!$B$2:$B$251=$A7)*(Wochenmengen!$C$2:$C$251&gt;0)*(MOD(35-Wochenmengen!$C$2:$C$251,52)&lt;=MOD(Wochenmengen!$D$2:$D$251-Wochenmengen!$C$2:$C$251,52))*Wochenmengen!$F$2:$F$251)/$D7))</f>
        <v/>
      </c>
      <c r="AO7" s="36">
        <f>IF(OR($A7="",$B7="",$C7="",N($D7)=0),"",IF(MOD(36-$B7,52)&gt;MOD($C7-$B7,52),"",SUMPRODUCT((Sätze!$B$2:$B$251=$A7)*(Wochenmengen!$C$2:$C$251&gt;0)*(MOD(36-Wochenmengen!$C$2:$C$251,52)&lt;=MOD(Wochenmengen!$D$2:$D$251-Wochenmengen!$C$2:$C$251,52))*Wochenmengen!$F$2:$F$251)/$D7))</f>
        <v/>
      </c>
      <c r="AP7" s="36">
        <f>IF(OR($A7="",$B7="",$C7="",N($D7)=0),"",IF(MOD(37-$B7,52)&gt;MOD($C7-$B7,52),"",SUMPRODUCT((Sätze!$B$2:$B$251=$A7)*(Wochenmengen!$C$2:$C$251&gt;0)*(MOD(37-Wochenmengen!$C$2:$C$251,52)&lt;=MOD(Wochenmengen!$D$2:$D$251-Wochenmengen!$C$2:$C$251,52))*Wochenmengen!$F$2:$F$251)/$D7))</f>
        <v/>
      </c>
      <c r="AQ7" s="36">
        <f>IF(OR($A7="",$B7="",$C7="",N($D7)=0),"",IF(MOD(38-$B7,52)&gt;MOD($C7-$B7,52),"",SUMPRODUCT((Sätze!$B$2:$B$251=$A7)*(Wochenmengen!$C$2:$C$251&gt;0)*(MOD(38-Wochenmengen!$C$2:$C$251,52)&lt;=MOD(Wochenmengen!$D$2:$D$251-Wochenmengen!$C$2:$C$251,52))*Wochenmengen!$F$2:$F$251)/$D7))</f>
        <v/>
      </c>
      <c r="AR7" s="36">
        <f>IF(OR($A7="",$B7="",$C7="",N($D7)=0),"",IF(MOD(39-$B7,52)&gt;MOD($C7-$B7,52),"",SUMPRODUCT((Sätze!$B$2:$B$251=$A7)*(Wochenmengen!$C$2:$C$251&gt;0)*(MOD(39-Wochenmengen!$C$2:$C$251,52)&lt;=MOD(Wochenmengen!$D$2:$D$251-Wochenmengen!$C$2:$C$251,52))*Wochenmengen!$F$2:$F$251)/$D7))</f>
        <v/>
      </c>
      <c r="AS7" s="36">
        <f>IF(OR($A7="",$B7="",$C7="",N($D7)=0),"",IF(MOD(40-$B7,52)&gt;MOD($C7-$B7,52),"",SUMPRODUCT((Sätze!$B$2:$B$251=$A7)*(Wochenmengen!$C$2:$C$251&gt;0)*(MOD(40-Wochenmengen!$C$2:$C$251,52)&lt;=MOD(Wochenmengen!$D$2:$D$251-Wochenmengen!$C$2:$C$251,52))*Wochenmengen!$F$2:$F$251)/$D7))</f>
        <v/>
      </c>
      <c r="AT7" s="36">
        <f>IF(OR($A7="",$B7="",$C7="",N($D7)=0),"",IF(MOD(41-$B7,52)&gt;MOD($C7-$B7,52),"",SUMPRODUCT((Sätze!$B$2:$B$251=$A7)*(Wochenmengen!$C$2:$C$251&gt;0)*(MOD(41-Wochenmengen!$C$2:$C$251,52)&lt;=MOD(Wochenmengen!$D$2:$D$251-Wochenmengen!$C$2:$C$251,52))*Wochenmengen!$F$2:$F$251)/$D7))</f>
        <v/>
      </c>
      <c r="AU7" s="36">
        <f>IF(OR($A7="",$B7="",$C7="",N($D7)=0),"",IF(MOD(42-$B7,52)&gt;MOD($C7-$B7,52),"",SUMPRODUCT((Sätze!$B$2:$B$251=$A7)*(Wochenmengen!$C$2:$C$251&gt;0)*(MOD(42-Wochenmengen!$C$2:$C$251,52)&lt;=MOD(Wochenmengen!$D$2:$D$251-Wochenmengen!$C$2:$C$251,52))*Wochenmengen!$F$2:$F$251)/$D7))</f>
        <v/>
      </c>
      <c r="AV7" s="36">
        <f>IF(OR($A7="",$B7="",$C7="",N($D7)=0),"",IF(MOD(43-$B7,52)&gt;MOD($C7-$B7,52),"",SUMPRODUCT((Sätze!$B$2:$B$251=$A7)*(Wochenmengen!$C$2:$C$251&gt;0)*(MOD(43-Wochenmengen!$C$2:$C$251,52)&lt;=MOD(Wochenmengen!$D$2:$D$251-Wochenmengen!$C$2:$C$251,52))*Wochenmengen!$F$2:$F$251)/$D7))</f>
        <v/>
      </c>
      <c r="AW7" s="36">
        <f>IF(OR($A7="",$B7="",$C7="",N($D7)=0),"",IF(MOD(44-$B7,52)&gt;MOD($C7-$B7,52),"",SUMPRODUCT((Sätze!$B$2:$B$251=$A7)*(Wochenmengen!$C$2:$C$251&gt;0)*(MOD(44-Wochenmengen!$C$2:$C$251,52)&lt;=MOD(Wochenmengen!$D$2:$D$251-Wochenmengen!$C$2:$C$251,52))*Wochenmengen!$F$2:$F$251)/$D7))</f>
        <v/>
      </c>
      <c r="AX7" s="36">
        <f>IF(OR($A7="",$B7="",$C7="",N($D7)=0),"",IF(MOD(45-$B7,52)&gt;MOD($C7-$B7,52),"",SUMPRODUCT((Sätze!$B$2:$B$251=$A7)*(Wochenmengen!$C$2:$C$251&gt;0)*(MOD(45-Wochenmengen!$C$2:$C$251,52)&lt;=MOD(Wochenmengen!$D$2:$D$251-Wochenmengen!$C$2:$C$251,52))*Wochenmengen!$F$2:$F$251)/$D7))</f>
        <v/>
      </c>
      <c r="AY7" s="36">
        <f>IF(OR($A7="",$B7="",$C7="",N($D7)=0),"",IF(MOD(46-$B7,52)&gt;MOD($C7-$B7,52),"",SUMPRODUCT((Sätze!$B$2:$B$251=$A7)*(Wochenmengen!$C$2:$C$251&gt;0)*(MOD(46-Wochenmengen!$C$2:$C$251,52)&lt;=MOD(Wochenmengen!$D$2:$D$251-Wochenmengen!$C$2:$C$251,52))*Wochenmengen!$F$2:$F$251)/$D7))</f>
        <v/>
      </c>
      <c r="AZ7" s="36">
        <f>IF(OR($A7="",$B7="",$C7="",N($D7)=0),"",IF(MOD(47-$B7,52)&gt;MOD($C7-$B7,52),"",SUMPRODUCT((Sätze!$B$2:$B$251=$A7)*(Wochenmengen!$C$2:$C$251&gt;0)*(MOD(47-Wochenmengen!$C$2:$C$251,52)&lt;=MOD(Wochenmengen!$D$2:$D$251-Wochenmengen!$C$2:$C$251,52))*Wochenmengen!$F$2:$F$251)/$D7))</f>
        <v/>
      </c>
      <c r="BA7" s="36">
        <f>IF(OR($A7="",$B7="",$C7="",N($D7)=0),"",IF(MOD(48-$B7,52)&gt;MOD($C7-$B7,52),"",SUMPRODUCT((Sätze!$B$2:$B$251=$A7)*(Wochenmengen!$C$2:$C$251&gt;0)*(MOD(48-Wochenmengen!$C$2:$C$251,52)&lt;=MOD(Wochenmengen!$D$2:$D$251-Wochenmengen!$C$2:$C$251,52))*Wochenmengen!$F$2:$F$251)/$D7))</f>
        <v/>
      </c>
      <c r="BB7" s="36">
        <f>IF(OR($A7="",$B7="",$C7="",N($D7)=0),"",IF(MOD(49-$B7,52)&gt;MOD($C7-$B7,52),"",SUMPRODUCT((Sätze!$B$2:$B$251=$A7)*(Wochenmengen!$C$2:$C$251&gt;0)*(MOD(49-Wochenmengen!$C$2:$C$251,52)&lt;=MOD(Wochenmengen!$D$2:$D$251-Wochenmengen!$C$2:$C$251,52))*Wochenmengen!$F$2:$F$251)/$D7))</f>
        <v/>
      </c>
      <c r="BC7" s="36">
        <f>IF(OR($A7="",$B7="",$C7="",N($D7)=0),"",IF(MOD(50-$B7,52)&gt;MOD($C7-$B7,52),"",SUMPRODUCT((Sätze!$B$2:$B$251=$A7)*(Wochenmengen!$C$2:$C$251&gt;0)*(MOD(50-Wochenmengen!$C$2:$C$251,52)&lt;=MOD(Wochenmengen!$D$2:$D$251-Wochenmengen!$C$2:$C$251,52))*Wochenmengen!$F$2:$F$251)/$D7))</f>
        <v/>
      </c>
      <c r="BD7" s="36">
        <f>IF(OR($A7="",$B7="",$C7="",N($D7)=0),"",IF(MOD(51-$B7,52)&gt;MOD($C7-$B7,52),"",SUMPRODUCT((Sätze!$B$2:$B$251=$A7)*(Wochenmengen!$C$2:$C$251&gt;0)*(MOD(51-Wochenmengen!$C$2:$C$251,52)&lt;=MOD(Wochenmengen!$D$2:$D$251-Wochenmengen!$C$2:$C$251,52))*Wochenmengen!$F$2:$F$251)/$D7))</f>
        <v/>
      </c>
      <c r="BE7" s="36">
        <f>IF(OR($A7="",$B7="",$C7="",N($D7)=0),"",IF(MOD(52-$B7,52)&gt;MOD($C7-$B7,52),"",SUMPRODUCT((Sätze!$B$2:$B$251=$A7)*(Wochenmengen!$C$2:$C$251&gt;0)*(MOD(52-Wochenmengen!$C$2:$C$251,52)&lt;=MOD(Wochenmengen!$D$2:$D$251-Wochenmengen!$C$2:$C$251,52))*Wochenmengen!$F$2:$F$251)/$D7))</f>
        <v/>
      </c>
      <c r="BF7" s="26">
        <f>IF($A7="","",SUMPRODUCT((F7:BE7&lt;&gt;"")*(F7:BE7&lt;1)))</f>
        <v/>
      </c>
    </row>
    <row r="8">
      <c r="A8" s="10">
        <f>IF(Bedarf!$B14="","",Bedarf!$B14)</f>
        <v/>
      </c>
      <c r="B8" s="26">
        <f>IF($A8="","",IF(Bedarf!$E14&lt;&gt;"",Bedarf!$E14,IFERROR(IF(_xlfn.MINIFS(Sätze!$H$2:$H$251,Sätze!$B$2:$B$251,$A8)=0,"",_xlfn.MINIFS(Sätze!$H$2:$H$251,Sätze!$B$2:$B$251,$A8)),"")))</f>
        <v/>
      </c>
      <c r="C8" s="26">
        <f>IF($A8="","",IF(Bedarf!$F14&lt;&gt;"",Bedarf!$F14,IFERROR(IF(_xlfn.MAXIFS(Sätze!$I$2:$I$251,Sätze!$B$2:$B$251,$A8)=0,"",_xlfn.MAXIFS(Sätze!$I$2:$I$251,Sätze!$B$2:$B$251,$A8)),"")))</f>
        <v/>
      </c>
      <c r="D8" s="15">
        <f>IF(OR($A8="",N(Bedarf!$G14)=0),"",Bedarf!$G14)</f>
        <v/>
      </c>
      <c r="E8" s="10">
        <f>IF($A8="","",T(Bedarf!$D14))</f>
        <v/>
      </c>
      <c r="F8" s="36">
        <f>IF(OR($A8="",$B8="",$C8="",N($D8)=0),"",IF(MOD(1-$B8,52)&gt;MOD($C8-$B8,52),"",SUMPRODUCT((Sätze!$B$2:$B$251=$A8)*(Wochenmengen!$C$2:$C$251&gt;0)*(MOD(1-Wochenmengen!$C$2:$C$251,52)&lt;=MOD(Wochenmengen!$D$2:$D$251-Wochenmengen!$C$2:$C$251,52))*Wochenmengen!$F$2:$F$251)/$D8))</f>
        <v/>
      </c>
      <c r="G8" s="36">
        <f>IF(OR($A8="",$B8="",$C8="",N($D8)=0),"",IF(MOD(2-$B8,52)&gt;MOD($C8-$B8,52),"",SUMPRODUCT((Sätze!$B$2:$B$251=$A8)*(Wochenmengen!$C$2:$C$251&gt;0)*(MOD(2-Wochenmengen!$C$2:$C$251,52)&lt;=MOD(Wochenmengen!$D$2:$D$251-Wochenmengen!$C$2:$C$251,52))*Wochenmengen!$F$2:$F$251)/$D8))</f>
        <v/>
      </c>
      <c r="H8" s="36">
        <f>IF(OR($A8="",$B8="",$C8="",N($D8)=0),"",IF(MOD(3-$B8,52)&gt;MOD($C8-$B8,52),"",SUMPRODUCT((Sätze!$B$2:$B$251=$A8)*(Wochenmengen!$C$2:$C$251&gt;0)*(MOD(3-Wochenmengen!$C$2:$C$251,52)&lt;=MOD(Wochenmengen!$D$2:$D$251-Wochenmengen!$C$2:$C$251,52))*Wochenmengen!$F$2:$F$251)/$D8))</f>
        <v/>
      </c>
      <c r="I8" s="36">
        <f>IF(OR($A8="",$B8="",$C8="",N($D8)=0),"",IF(MOD(4-$B8,52)&gt;MOD($C8-$B8,52),"",SUMPRODUCT((Sätze!$B$2:$B$251=$A8)*(Wochenmengen!$C$2:$C$251&gt;0)*(MOD(4-Wochenmengen!$C$2:$C$251,52)&lt;=MOD(Wochenmengen!$D$2:$D$251-Wochenmengen!$C$2:$C$251,52))*Wochenmengen!$F$2:$F$251)/$D8))</f>
        <v/>
      </c>
      <c r="J8" s="36">
        <f>IF(OR($A8="",$B8="",$C8="",N($D8)=0),"",IF(MOD(5-$B8,52)&gt;MOD($C8-$B8,52),"",SUMPRODUCT((Sätze!$B$2:$B$251=$A8)*(Wochenmengen!$C$2:$C$251&gt;0)*(MOD(5-Wochenmengen!$C$2:$C$251,52)&lt;=MOD(Wochenmengen!$D$2:$D$251-Wochenmengen!$C$2:$C$251,52))*Wochenmengen!$F$2:$F$251)/$D8))</f>
        <v/>
      </c>
      <c r="K8" s="36">
        <f>IF(OR($A8="",$B8="",$C8="",N($D8)=0),"",IF(MOD(6-$B8,52)&gt;MOD($C8-$B8,52),"",SUMPRODUCT((Sätze!$B$2:$B$251=$A8)*(Wochenmengen!$C$2:$C$251&gt;0)*(MOD(6-Wochenmengen!$C$2:$C$251,52)&lt;=MOD(Wochenmengen!$D$2:$D$251-Wochenmengen!$C$2:$C$251,52))*Wochenmengen!$F$2:$F$251)/$D8))</f>
        <v/>
      </c>
      <c r="L8" s="36">
        <f>IF(OR($A8="",$B8="",$C8="",N($D8)=0),"",IF(MOD(7-$B8,52)&gt;MOD($C8-$B8,52),"",SUMPRODUCT((Sätze!$B$2:$B$251=$A8)*(Wochenmengen!$C$2:$C$251&gt;0)*(MOD(7-Wochenmengen!$C$2:$C$251,52)&lt;=MOD(Wochenmengen!$D$2:$D$251-Wochenmengen!$C$2:$C$251,52))*Wochenmengen!$F$2:$F$251)/$D8))</f>
        <v/>
      </c>
      <c r="M8" s="36">
        <f>IF(OR($A8="",$B8="",$C8="",N($D8)=0),"",IF(MOD(8-$B8,52)&gt;MOD($C8-$B8,52),"",SUMPRODUCT((Sätze!$B$2:$B$251=$A8)*(Wochenmengen!$C$2:$C$251&gt;0)*(MOD(8-Wochenmengen!$C$2:$C$251,52)&lt;=MOD(Wochenmengen!$D$2:$D$251-Wochenmengen!$C$2:$C$251,52))*Wochenmengen!$F$2:$F$251)/$D8))</f>
        <v/>
      </c>
      <c r="N8" s="36">
        <f>IF(OR($A8="",$B8="",$C8="",N($D8)=0),"",IF(MOD(9-$B8,52)&gt;MOD($C8-$B8,52),"",SUMPRODUCT((Sätze!$B$2:$B$251=$A8)*(Wochenmengen!$C$2:$C$251&gt;0)*(MOD(9-Wochenmengen!$C$2:$C$251,52)&lt;=MOD(Wochenmengen!$D$2:$D$251-Wochenmengen!$C$2:$C$251,52))*Wochenmengen!$F$2:$F$251)/$D8))</f>
        <v/>
      </c>
      <c r="O8" s="36">
        <f>IF(OR($A8="",$B8="",$C8="",N($D8)=0),"",IF(MOD(10-$B8,52)&gt;MOD($C8-$B8,52),"",SUMPRODUCT((Sätze!$B$2:$B$251=$A8)*(Wochenmengen!$C$2:$C$251&gt;0)*(MOD(10-Wochenmengen!$C$2:$C$251,52)&lt;=MOD(Wochenmengen!$D$2:$D$251-Wochenmengen!$C$2:$C$251,52))*Wochenmengen!$F$2:$F$251)/$D8))</f>
        <v/>
      </c>
      <c r="P8" s="36">
        <f>IF(OR($A8="",$B8="",$C8="",N($D8)=0),"",IF(MOD(11-$B8,52)&gt;MOD($C8-$B8,52),"",SUMPRODUCT((Sätze!$B$2:$B$251=$A8)*(Wochenmengen!$C$2:$C$251&gt;0)*(MOD(11-Wochenmengen!$C$2:$C$251,52)&lt;=MOD(Wochenmengen!$D$2:$D$251-Wochenmengen!$C$2:$C$251,52))*Wochenmengen!$F$2:$F$251)/$D8))</f>
        <v/>
      </c>
      <c r="Q8" s="36">
        <f>IF(OR($A8="",$B8="",$C8="",N($D8)=0),"",IF(MOD(12-$B8,52)&gt;MOD($C8-$B8,52),"",SUMPRODUCT((Sätze!$B$2:$B$251=$A8)*(Wochenmengen!$C$2:$C$251&gt;0)*(MOD(12-Wochenmengen!$C$2:$C$251,52)&lt;=MOD(Wochenmengen!$D$2:$D$251-Wochenmengen!$C$2:$C$251,52))*Wochenmengen!$F$2:$F$251)/$D8))</f>
        <v/>
      </c>
      <c r="R8" s="36">
        <f>IF(OR($A8="",$B8="",$C8="",N($D8)=0),"",IF(MOD(13-$B8,52)&gt;MOD($C8-$B8,52),"",SUMPRODUCT((Sätze!$B$2:$B$251=$A8)*(Wochenmengen!$C$2:$C$251&gt;0)*(MOD(13-Wochenmengen!$C$2:$C$251,52)&lt;=MOD(Wochenmengen!$D$2:$D$251-Wochenmengen!$C$2:$C$251,52))*Wochenmengen!$F$2:$F$251)/$D8))</f>
        <v/>
      </c>
      <c r="S8" s="36">
        <f>IF(OR($A8="",$B8="",$C8="",N($D8)=0),"",IF(MOD(14-$B8,52)&gt;MOD($C8-$B8,52),"",SUMPRODUCT((Sätze!$B$2:$B$251=$A8)*(Wochenmengen!$C$2:$C$251&gt;0)*(MOD(14-Wochenmengen!$C$2:$C$251,52)&lt;=MOD(Wochenmengen!$D$2:$D$251-Wochenmengen!$C$2:$C$251,52))*Wochenmengen!$F$2:$F$251)/$D8))</f>
        <v/>
      </c>
      <c r="T8" s="36">
        <f>IF(OR($A8="",$B8="",$C8="",N($D8)=0),"",IF(MOD(15-$B8,52)&gt;MOD($C8-$B8,52),"",SUMPRODUCT((Sätze!$B$2:$B$251=$A8)*(Wochenmengen!$C$2:$C$251&gt;0)*(MOD(15-Wochenmengen!$C$2:$C$251,52)&lt;=MOD(Wochenmengen!$D$2:$D$251-Wochenmengen!$C$2:$C$251,52))*Wochenmengen!$F$2:$F$251)/$D8))</f>
        <v/>
      </c>
      <c r="U8" s="36">
        <f>IF(OR($A8="",$B8="",$C8="",N($D8)=0),"",IF(MOD(16-$B8,52)&gt;MOD($C8-$B8,52),"",SUMPRODUCT((Sätze!$B$2:$B$251=$A8)*(Wochenmengen!$C$2:$C$251&gt;0)*(MOD(16-Wochenmengen!$C$2:$C$251,52)&lt;=MOD(Wochenmengen!$D$2:$D$251-Wochenmengen!$C$2:$C$251,52))*Wochenmengen!$F$2:$F$251)/$D8))</f>
        <v/>
      </c>
      <c r="V8" s="36">
        <f>IF(OR($A8="",$B8="",$C8="",N($D8)=0),"",IF(MOD(17-$B8,52)&gt;MOD($C8-$B8,52),"",SUMPRODUCT((Sätze!$B$2:$B$251=$A8)*(Wochenmengen!$C$2:$C$251&gt;0)*(MOD(17-Wochenmengen!$C$2:$C$251,52)&lt;=MOD(Wochenmengen!$D$2:$D$251-Wochenmengen!$C$2:$C$251,52))*Wochenmengen!$F$2:$F$251)/$D8))</f>
        <v/>
      </c>
      <c r="W8" s="36">
        <f>IF(OR($A8="",$B8="",$C8="",N($D8)=0),"",IF(MOD(18-$B8,52)&gt;MOD($C8-$B8,52),"",SUMPRODUCT((Sätze!$B$2:$B$251=$A8)*(Wochenmengen!$C$2:$C$251&gt;0)*(MOD(18-Wochenmengen!$C$2:$C$251,52)&lt;=MOD(Wochenmengen!$D$2:$D$251-Wochenmengen!$C$2:$C$251,52))*Wochenmengen!$F$2:$F$251)/$D8))</f>
        <v/>
      </c>
      <c r="X8" s="36">
        <f>IF(OR($A8="",$B8="",$C8="",N($D8)=0),"",IF(MOD(19-$B8,52)&gt;MOD($C8-$B8,52),"",SUMPRODUCT((Sätze!$B$2:$B$251=$A8)*(Wochenmengen!$C$2:$C$251&gt;0)*(MOD(19-Wochenmengen!$C$2:$C$251,52)&lt;=MOD(Wochenmengen!$D$2:$D$251-Wochenmengen!$C$2:$C$251,52))*Wochenmengen!$F$2:$F$251)/$D8))</f>
        <v/>
      </c>
      <c r="Y8" s="36">
        <f>IF(OR($A8="",$B8="",$C8="",N($D8)=0),"",IF(MOD(20-$B8,52)&gt;MOD($C8-$B8,52),"",SUMPRODUCT((Sätze!$B$2:$B$251=$A8)*(Wochenmengen!$C$2:$C$251&gt;0)*(MOD(20-Wochenmengen!$C$2:$C$251,52)&lt;=MOD(Wochenmengen!$D$2:$D$251-Wochenmengen!$C$2:$C$251,52))*Wochenmengen!$F$2:$F$251)/$D8))</f>
        <v/>
      </c>
      <c r="Z8" s="36">
        <f>IF(OR($A8="",$B8="",$C8="",N($D8)=0),"",IF(MOD(21-$B8,52)&gt;MOD($C8-$B8,52),"",SUMPRODUCT((Sätze!$B$2:$B$251=$A8)*(Wochenmengen!$C$2:$C$251&gt;0)*(MOD(21-Wochenmengen!$C$2:$C$251,52)&lt;=MOD(Wochenmengen!$D$2:$D$251-Wochenmengen!$C$2:$C$251,52))*Wochenmengen!$F$2:$F$251)/$D8))</f>
        <v/>
      </c>
      <c r="AA8" s="36">
        <f>IF(OR($A8="",$B8="",$C8="",N($D8)=0),"",IF(MOD(22-$B8,52)&gt;MOD($C8-$B8,52),"",SUMPRODUCT((Sätze!$B$2:$B$251=$A8)*(Wochenmengen!$C$2:$C$251&gt;0)*(MOD(22-Wochenmengen!$C$2:$C$251,52)&lt;=MOD(Wochenmengen!$D$2:$D$251-Wochenmengen!$C$2:$C$251,52))*Wochenmengen!$F$2:$F$251)/$D8))</f>
        <v/>
      </c>
      <c r="AB8" s="36">
        <f>IF(OR($A8="",$B8="",$C8="",N($D8)=0),"",IF(MOD(23-$B8,52)&gt;MOD($C8-$B8,52),"",SUMPRODUCT((Sätze!$B$2:$B$251=$A8)*(Wochenmengen!$C$2:$C$251&gt;0)*(MOD(23-Wochenmengen!$C$2:$C$251,52)&lt;=MOD(Wochenmengen!$D$2:$D$251-Wochenmengen!$C$2:$C$251,52))*Wochenmengen!$F$2:$F$251)/$D8))</f>
        <v/>
      </c>
      <c r="AC8" s="36">
        <f>IF(OR($A8="",$B8="",$C8="",N($D8)=0),"",IF(MOD(24-$B8,52)&gt;MOD($C8-$B8,52),"",SUMPRODUCT((Sätze!$B$2:$B$251=$A8)*(Wochenmengen!$C$2:$C$251&gt;0)*(MOD(24-Wochenmengen!$C$2:$C$251,52)&lt;=MOD(Wochenmengen!$D$2:$D$251-Wochenmengen!$C$2:$C$251,52))*Wochenmengen!$F$2:$F$251)/$D8))</f>
        <v/>
      </c>
      <c r="AD8" s="36">
        <f>IF(OR($A8="",$B8="",$C8="",N($D8)=0),"",IF(MOD(25-$B8,52)&gt;MOD($C8-$B8,52),"",SUMPRODUCT((Sätze!$B$2:$B$251=$A8)*(Wochenmengen!$C$2:$C$251&gt;0)*(MOD(25-Wochenmengen!$C$2:$C$251,52)&lt;=MOD(Wochenmengen!$D$2:$D$251-Wochenmengen!$C$2:$C$251,52))*Wochenmengen!$F$2:$F$251)/$D8))</f>
        <v/>
      </c>
      <c r="AE8" s="36">
        <f>IF(OR($A8="",$B8="",$C8="",N($D8)=0),"",IF(MOD(26-$B8,52)&gt;MOD($C8-$B8,52),"",SUMPRODUCT((Sätze!$B$2:$B$251=$A8)*(Wochenmengen!$C$2:$C$251&gt;0)*(MOD(26-Wochenmengen!$C$2:$C$251,52)&lt;=MOD(Wochenmengen!$D$2:$D$251-Wochenmengen!$C$2:$C$251,52))*Wochenmengen!$F$2:$F$251)/$D8))</f>
        <v/>
      </c>
      <c r="AF8" s="36">
        <f>IF(OR($A8="",$B8="",$C8="",N($D8)=0),"",IF(MOD(27-$B8,52)&gt;MOD($C8-$B8,52),"",SUMPRODUCT((Sätze!$B$2:$B$251=$A8)*(Wochenmengen!$C$2:$C$251&gt;0)*(MOD(27-Wochenmengen!$C$2:$C$251,52)&lt;=MOD(Wochenmengen!$D$2:$D$251-Wochenmengen!$C$2:$C$251,52))*Wochenmengen!$F$2:$F$251)/$D8))</f>
        <v/>
      </c>
      <c r="AG8" s="36">
        <f>IF(OR($A8="",$B8="",$C8="",N($D8)=0),"",IF(MOD(28-$B8,52)&gt;MOD($C8-$B8,52),"",SUMPRODUCT((Sätze!$B$2:$B$251=$A8)*(Wochenmengen!$C$2:$C$251&gt;0)*(MOD(28-Wochenmengen!$C$2:$C$251,52)&lt;=MOD(Wochenmengen!$D$2:$D$251-Wochenmengen!$C$2:$C$251,52))*Wochenmengen!$F$2:$F$251)/$D8))</f>
        <v/>
      </c>
      <c r="AH8" s="36">
        <f>IF(OR($A8="",$B8="",$C8="",N($D8)=0),"",IF(MOD(29-$B8,52)&gt;MOD($C8-$B8,52),"",SUMPRODUCT((Sätze!$B$2:$B$251=$A8)*(Wochenmengen!$C$2:$C$251&gt;0)*(MOD(29-Wochenmengen!$C$2:$C$251,52)&lt;=MOD(Wochenmengen!$D$2:$D$251-Wochenmengen!$C$2:$C$251,52))*Wochenmengen!$F$2:$F$251)/$D8))</f>
        <v/>
      </c>
      <c r="AI8" s="36">
        <f>IF(OR($A8="",$B8="",$C8="",N($D8)=0),"",IF(MOD(30-$B8,52)&gt;MOD($C8-$B8,52),"",SUMPRODUCT((Sätze!$B$2:$B$251=$A8)*(Wochenmengen!$C$2:$C$251&gt;0)*(MOD(30-Wochenmengen!$C$2:$C$251,52)&lt;=MOD(Wochenmengen!$D$2:$D$251-Wochenmengen!$C$2:$C$251,52))*Wochenmengen!$F$2:$F$251)/$D8))</f>
        <v/>
      </c>
      <c r="AJ8" s="36">
        <f>IF(OR($A8="",$B8="",$C8="",N($D8)=0),"",IF(MOD(31-$B8,52)&gt;MOD($C8-$B8,52),"",SUMPRODUCT((Sätze!$B$2:$B$251=$A8)*(Wochenmengen!$C$2:$C$251&gt;0)*(MOD(31-Wochenmengen!$C$2:$C$251,52)&lt;=MOD(Wochenmengen!$D$2:$D$251-Wochenmengen!$C$2:$C$251,52))*Wochenmengen!$F$2:$F$251)/$D8))</f>
        <v/>
      </c>
      <c r="AK8" s="36">
        <f>IF(OR($A8="",$B8="",$C8="",N($D8)=0),"",IF(MOD(32-$B8,52)&gt;MOD($C8-$B8,52),"",SUMPRODUCT((Sätze!$B$2:$B$251=$A8)*(Wochenmengen!$C$2:$C$251&gt;0)*(MOD(32-Wochenmengen!$C$2:$C$251,52)&lt;=MOD(Wochenmengen!$D$2:$D$251-Wochenmengen!$C$2:$C$251,52))*Wochenmengen!$F$2:$F$251)/$D8))</f>
        <v/>
      </c>
      <c r="AL8" s="36">
        <f>IF(OR($A8="",$B8="",$C8="",N($D8)=0),"",IF(MOD(33-$B8,52)&gt;MOD($C8-$B8,52),"",SUMPRODUCT((Sätze!$B$2:$B$251=$A8)*(Wochenmengen!$C$2:$C$251&gt;0)*(MOD(33-Wochenmengen!$C$2:$C$251,52)&lt;=MOD(Wochenmengen!$D$2:$D$251-Wochenmengen!$C$2:$C$251,52))*Wochenmengen!$F$2:$F$251)/$D8))</f>
        <v/>
      </c>
      <c r="AM8" s="36">
        <f>IF(OR($A8="",$B8="",$C8="",N($D8)=0),"",IF(MOD(34-$B8,52)&gt;MOD($C8-$B8,52),"",SUMPRODUCT((Sätze!$B$2:$B$251=$A8)*(Wochenmengen!$C$2:$C$251&gt;0)*(MOD(34-Wochenmengen!$C$2:$C$251,52)&lt;=MOD(Wochenmengen!$D$2:$D$251-Wochenmengen!$C$2:$C$251,52))*Wochenmengen!$F$2:$F$251)/$D8))</f>
        <v/>
      </c>
      <c r="AN8" s="36">
        <f>IF(OR($A8="",$B8="",$C8="",N($D8)=0),"",IF(MOD(35-$B8,52)&gt;MOD($C8-$B8,52),"",SUMPRODUCT((Sätze!$B$2:$B$251=$A8)*(Wochenmengen!$C$2:$C$251&gt;0)*(MOD(35-Wochenmengen!$C$2:$C$251,52)&lt;=MOD(Wochenmengen!$D$2:$D$251-Wochenmengen!$C$2:$C$251,52))*Wochenmengen!$F$2:$F$251)/$D8))</f>
        <v/>
      </c>
      <c r="AO8" s="36">
        <f>IF(OR($A8="",$B8="",$C8="",N($D8)=0),"",IF(MOD(36-$B8,52)&gt;MOD($C8-$B8,52),"",SUMPRODUCT((Sätze!$B$2:$B$251=$A8)*(Wochenmengen!$C$2:$C$251&gt;0)*(MOD(36-Wochenmengen!$C$2:$C$251,52)&lt;=MOD(Wochenmengen!$D$2:$D$251-Wochenmengen!$C$2:$C$251,52))*Wochenmengen!$F$2:$F$251)/$D8))</f>
        <v/>
      </c>
      <c r="AP8" s="36">
        <f>IF(OR($A8="",$B8="",$C8="",N($D8)=0),"",IF(MOD(37-$B8,52)&gt;MOD($C8-$B8,52),"",SUMPRODUCT((Sätze!$B$2:$B$251=$A8)*(Wochenmengen!$C$2:$C$251&gt;0)*(MOD(37-Wochenmengen!$C$2:$C$251,52)&lt;=MOD(Wochenmengen!$D$2:$D$251-Wochenmengen!$C$2:$C$251,52))*Wochenmengen!$F$2:$F$251)/$D8))</f>
        <v/>
      </c>
      <c r="AQ8" s="36">
        <f>IF(OR($A8="",$B8="",$C8="",N($D8)=0),"",IF(MOD(38-$B8,52)&gt;MOD($C8-$B8,52),"",SUMPRODUCT((Sätze!$B$2:$B$251=$A8)*(Wochenmengen!$C$2:$C$251&gt;0)*(MOD(38-Wochenmengen!$C$2:$C$251,52)&lt;=MOD(Wochenmengen!$D$2:$D$251-Wochenmengen!$C$2:$C$251,52))*Wochenmengen!$F$2:$F$251)/$D8))</f>
        <v/>
      </c>
      <c r="AR8" s="36">
        <f>IF(OR($A8="",$B8="",$C8="",N($D8)=0),"",IF(MOD(39-$B8,52)&gt;MOD($C8-$B8,52),"",SUMPRODUCT((Sätze!$B$2:$B$251=$A8)*(Wochenmengen!$C$2:$C$251&gt;0)*(MOD(39-Wochenmengen!$C$2:$C$251,52)&lt;=MOD(Wochenmengen!$D$2:$D$251-Wochenmengen!$C$2:$C$251,52))*Wochenmengen!$F$2:$F$251)/$D8))</f>
        <v/>
      </c>
      <c r="AS8" s="36">
        <f>IF(OR($A8="",$B8="",$C8="",N($D8)=0),"",IF(MOD(40-$B8,52)&gt;MOD($C8-$B8,52),"",SUMPRODUCT((Sätze!$B$2:$B$251=$A8)*(Wochenmengen!$C$2:$C$251&gt;0)*(MOD(40-Wochenmengen!$C$2:$C$251,52)&lt;=MOD(Wochenmengen!$D$2:$D$251-Wochenmengen!$C$2:$C$251,52))*Wochenmengen!$F$2:$F$251)/$D8))</f>
        <v/>
      </c>
      <c r="AT8" s="36">
        <f>IF(OR($A8="",$B8="",$C8="",N($D8)=0),"",IF(MOD(41-$B8,52)&gt;MOD($C8-$B8,52),"",SUMPRODUCT((Sätze!$B$2:$B$251=$A8)*(Wochenmengen!$C$2:$C$251&gt;0)*(MOD(41-Wochenmengen!$C$2:$C$251,52)&lt;=MOD(Wochenmengen!$D$2:$D$251-Wochenmengen!$C$2:$C$251,52))*Wochenmengen!$F$2:$F$251)/$D8))</f>
        <v/>
      </c>
      <c r="AU8" s="36">
        <f>IF(OR($A8="",$B8="",$C8="",N($D8)=0),"",IF(MOD(42-$B8,52)&gt;MOD($C8-$B8,52),"",SUMPRODUCT((Sätze!$B$2:$B$251=$A8)*(Wochenmengen!$C$2:$C$251&gt;0)*(MOD(42-Wochenmengen!$C$2:$C$251,52)&lt;=MOD(Wochenmengen!$D$2:$D$251-Wochenmengen!$C$2:$C$251,52))*Wochenmengen!$F$2:$F$251)/$D8))</f>
        <v/>
      </c>
      <c r="AV8" s="36">
        <f>IF(OR($A8="",$B8="",$C8="",N($D8)=0),"",IF(MOD(43-$B8,52)&gt;MOD($C8-$B8,52),"",SUMPRODUCT((Sätze!$B$2:$B$251=$A8)*(Wochenmengen!$C$2:$C$251&gt;0)*(MOD(43-Wochenmengen!$C$2:$C$251,52)&lt;=MOD(Wochenmengen!$D$2:$D$251-Wochenmengen!$C$2:$C$251,52))*Wochenmengen!$F$2:$F$251)/$D8))</f>
        <v/>
      </c>
      <c r="AW8" s="36">
        <f>IF(OR($A8="",$B8="",$C8="",N($D8)=0),"",IF(MOD(44-$B8,52)&gt;MOD($C8-$B8,52),"",SUMPRODUCT((Sätze!$B$2:$B$251=$A8)*(Wochenmengen!$C$2:$C$251&gt;0)*(MOD(44-Wochenmengen!$C$2:$C$251,52)&lt;=MOD(Wochenmengen!$D$2:$D$251-Wochenmengen!$C$2:$C$251,52))*Wochenmengen!$F$2:$F$251)/$D8))</f>
        <v/>
      </c>
      <c r="AX8" s="36">
        <f>IF(OR($A8="",$B8="",$C8="",N($D8)=0),"",IF(MOD(45-$B8,52)&gt;MOD($C8-$B8,52),"",SUMPRODUCT((Sätze!$B$2:$B$251=$A8)*(Wochenmengen!$C$2:$C$251&gt;0)*(MOD(45-Wochenmengen!$C$2:$C$251,52)&lt;=MOD(Wochenmengen!$D$2:$D$251-Wochenmengen!$C$2:$C$251,52))*Wochenmengen!$F$2:$F$251)/$D8))</f>
        <v/>
      </c>
      <c r="AY8" s="36">
        <f>IF(OR($A8="",$B8="",$C8="",N($D8)=0),"",IF(MOD(46-$B8,52)&gt;MOD($C8-$B8,52),"",SUMPRODUCT((Sätze!$B$2:$B$251=$A8)*(Wochenmengen!$C$2:$C$251&gt;0)*(MOD(46-Wochenmengen!$C$2:$C$251,52)&lt;=MOD(Wochenmengen!$D$2:$D$251-Wochenmengen!$C$2:$C$251,52))*Wochenmengen!$F$2:$F$251)/$D8))</f>
        <v/>
      </c>
      <c r="AZ8" s="36">
        <f>IF(OR($A8="",$B8="",$C8="",N($D8)=0),"",IF(MOD(47-$B8,52)&gt;MOD($C8-$B8,52),"",SUMPRODUCT((Sätze!$B$2:$B$251=$A8)*(Wochenmengen!$C$2:$C$251&gt;0)*(MOD(47-Wochenmengen!$C$2:$C$251,52)&lt;=MOD(Wochenmengen!$D$2:$D$251-Wochenmengen!$C$2:$C$251,52))*Wochenmengen!$F$2:$F$251)/$D8))</f>
        <v/>
      </c>
      <c r="BA8" s="36">
        <f>IF(OR($A8="",$B8="",$C8="",N($D8)=0),"",IF(MOD(48-$B8,52)&gt;MOD($C8-$B8,52),"",SUMPRODUCT((Sätze!$B$2:$B$251=$A8)*(Wochenmengen!$C$2:$C$251&gt;0)*(MOD(48-Wochenmengen!$C$2:$C$251,52)&lt;=MOD(Wochenmengen!$D$2:$D$251-Wochenmengen!$C$2:$C$251,52))*Wochenmengen!$F$2:$F$251)/$D8))</f>
        <v/>
      </c>
      <c r="BB8" s="36">
        <f>IF(OR($A8="",$B8="",$C8="",N($D8)=0),"",IF(MOD(49-$B8,52)&gt;MOD($C8-$B8,52),"",SUMPRODUCT((Sätze!$B$2:$B$251=$A8)*(Wochenmengen!$C$2:$C$251&gt;0)*(MOD(49-Wochenmengen!$C$2:$C$251,52)&lt;=MOD(Wochenmengen!$D$2:$D$251-Wochenmengen!$C$2:$C$251,52))*Wochenmengen!$F$2:$F$251)/$D8))</f>
        <v/>
      </c>
      <c r="BC8" s="36">
        <f>IF(OR($A8="",$B8="",$C8="",N($D8)=0),"",IF(MOD(50-$B8,52)&gt;MOD($C8-$B8,52),"",SUMPRODUCT((Sätze!$B$2:$B$251=$A8)*(Wochenmengen!$C$2:$C$251&gt;0)*(MOD(50-Wochenmengen!$C$2:$C$251,52)&lt;=MOD(Wochenmengen!$D$2:$D$251-Wochenmengen!$C$2:$C$251,52))*Wochenmengen!$F$2:$F$251)/$D8))</f>
        <v/>
      </c>
      <c r="BD8" s="36">
        <f>IF(OR($A8="",$B8="",$C8="",N($D8)=0),"",IF(MOD(51-$B8,52)&gt;MOD($C8-$B8,52),"",SUMPRODUCT((Sätze!$B$2:$B$251=$A8)*(Wochenmengen!$C$2:$C$251&gt;0)*(MOD(51-Wochenmengen!$C$2:$C$251,52)&lt;=MOD(Wochenmengen!$D$2:$D$251-Wochenmengen!$C$2:$C$251,52))*Wochenmengen!$F$2:$F$251)/$D8))</f>
        <v/>
      </c>
      <c r="BE8" s="36">
        <f>IF(OR($A8="",$B8="",$C8="",N($D8)=0),"",IF(MOD(52-$B8,52)&gt;MOD($C8-$B8,52),"",SUMPRODUCT((Sätze!$B$2:$B$251=$A8)*(Wochenmengen!$C$2:$C$251&gt;0)*(MOD(52-Wochenmengen!$C$2:$C$251,52)&lt;=MOD(Wochenmengen!$D$2:$D$251-Wochenmengen!$C$2:$C$251,52))*Wochenmengen!$F$2:$F$251)/$D8))</f>
        <v/>
      </c>
      <c r="BF8" s="26">
        <f>IF($A8="","",SUMPRODUCT((F8:BE8&lt;&gt;"")*(F8:BE8&lt;1)))</f>
        <v/>
      </c>
    </row>
    <row r="9">
      <c r="A9" s="10">
        <f>IF(Bedarf!$B15="","",Bedarf!$B15)</f>
        <v/>
      </c>
      <c r="B9" s="26">
        <f>IF($A9="","",IF(Bedarf!$E15&lt;&gt;"",Bedarf!$E15,IFERROR(IF(_xlfn.MINIFS(Sätze!$H$2:$H$251,Sätze!$B$2:$B$251,$A9)=0,"",_xlfn.MINIFS(Sätze!$H$2:$H$251,Sätze!$B$2:$B$251,$A9)),"")))</f>
        <v/>
      </c>
      <c r="C9" s="26">
        <f>IF($A9="","",IF(Bedarf!$F15&lt;&gt;"",Bedarf!$F15,IFERROR(IF(_xlfn.MAXIFS(Sätze!$I$2:$I$251,Sätze!$B$2:$B$251,$A9)=0,"",_xlfn.MAXIFS(Sätze!$I$2:$I$251,Sätze!$B$2:$B$251,$A9)),"")))</f>
        <v/>
      </c>
      <c r="D9" s="15">
        <f>IF(OR($A9="",N(Bedarf!$G15)=0),"",Bedarf!$G15)</f>
        <v/>
      </c>
      <c r="E9" s="10">
        <f>IF($A9="","",T(Bedarf!$D15))</f>
        <v/>
      </c>
      <c r="F9" s="36">
        <f>IF(OR($A9="",$B9="",$C9="",N($D9)=0),"",IF(MOD(1-$B9,52)&gt;MOD($C9-$B9,52),"",SUMPRODUCT((Sätze!$B$2:$B$251=$A9)*(Wochenmengen!$C$2:$C$251&gt;0)*(MOD(1-Wochenmengen!$C$2:$C$251,52)&lt;=MOD(Wochenmengen!$D$2:$D$251-Wochenmengen!$C$2:$C$251,52))*Wochenmengen!$F$2:$F$251)/$D9))</f>
        <v/>
      </c>
      <c r="G9" s="36">
        <f>IF(OR($A9="",$B9="",$C9="",N($D9)=0),"",IF(MOD(2-$B9,52)&gt;MOD($C9-$B9,52),"",SUMPRODUCT((Sätze!$B$2:$B$251=$A9)*(Wochenmengen!$C$2:$C$251&gt;0)*(MOD(2-Wochenmengen!$C$2:$C$251,52)&lt;=MOD(Wochenmengen!$D$2:$D$251-Wochenmengen!$C$2:$C$251,52))*Wochenmengen!$F$2:$F$251)/$D9))</f>
        <v/>
      </c>
      <c r="H9" s="36">
        <f>IF(OR($A9="",$B9="",$C9="",N($D9)=0),"",IF(MOD(3-$B9,52)&gt;MOD($C9-$B9,52),"",SUMPRODUCT((Sätze!$B$2:$B$251=$A9)*(Wochenmengen!$C$2:$C$251&gt;0)*(MOD(3-Wochenmengen!$C$2:$C$251,52)&lt;=MOD(Wochenmengen!$D$2:$D$251-Wochenmengen!$C$2:$C$251,52))*Wochenmengen!$F$2:$F$251)/$D9))</f>
        <v/>
      </c>
      <c r="I9" s="36">
        <f>IF(OR($A9="",$B9="",$C9="",N($D9)=0),"",IF(MOD(4-$B9,52)&gt;MOD($C9-$B9,52),"",SUMPRODUCT((Sätze!$B$2:$B$251=$A9)*(Wochenmengen!$C$2:$C$251&gt;0)*(MOD(4-Wochenmengen!$C$2:$C$251,52)&lt;=MOD(Wochenmengen!$D$2:$D$251-Wochenmengen!$C$2:$C$251,52))*Wochenmengen!$F$2:$F$251)/$D9))</f>
        <v/>
      </c>
      <c r="J9" s="36">
        <f>IF(OR($A9="",$B9="",$C9="",N($D9)=0),"",IF(MOD(5-$B9,52)&gt;MOD($C9-$B9,52),"",SUMPRODUCT((Sätze!$B$2:$B$251=$A9)*(Wochenmengen!$C$2:$C$251&gt;0)*(MOD(5-Wochenmengen!$C$2:$C$251,52)&lt;=MOD(Wochenmengen!$D$2:$D$251-Wochenmengen!$C$2:$C$251,52))*Wochenmengen!$F$2:$F$251)/$D9))</f>
        <v/>
      </c>
      <c r="K9" s="36">
        <f>IF(OR($A9="",$B9="",$C9="",N($D9)=0),"",IF(MOD(6-$B9,52)&gt;MOD($C9-$B9,52),"",SUMPRODUCT((Sätze!$B$2:$B$251=$A9)*(Wochenmengen!$C$2:$C$251&gt;0)*(MOD(6-Wochenmengen!$C$2:$C$251,52)&lt;=MOD(Wochenmengen!$D$2:$D$251-Wochenmengen!$C$2:$C$251,52))*Wochenmengen!$F$2:$F$251)/$D9))</f>
        <v/>
      </c>
      <c r="L9" s="36">
        <f>IF(OR($A9="",$B9="",$C9="",N($D9)=0),"",IF(MOD(7-$B9,52)&gt;MOD($C9-$B9,52),"",SUMPRODUCT((Sätze!$B$2:$B$251=$A9)*(Wochenmengen!$C$2:$C$251&gt;0)*(MOD(7-Wochenmengen!$C$2:$C$251,52)&lt;=MOD(Wochenmengen!$D$2:$D$251-Wochenmengen!$C$2:$C$251,52))*Wochenmengen!$F$2:$F$251)/$D9))</f>
        <v/>
      </c>
      <c r="M9" s="36">
        <f>IF(OR($A9="",$B9="",$C9="",N($D9)=0),"",IF(MOD(8-$B9,52)&gt;MOD($C9-$B9,52),"",SUMPRODUCT((Sätze!$B$2:$B$251=$A9)*(Wochenmengen!$C$2:$C$251&gt;0)*(MOD(8-Wochenmengen!$C$2:$C$251,52)&lt;=MOD(Wochenmengen!$D$2:$D$251-Wochenmengen!$C$2:$C$251,52))*Wochenmengen!$F$2:$F$251)/$D9))</f>
        <v/>
      </c>
      <c r="N9" s="36">
        <f>IF(OR($A9="",$B9="",$C9="",N($D9)=0),"",IF(MOD(9-$B9,52)&gt;MOD($C9-$B9,52),"",SUMPRODUCT((Sätze!$B$2:$B$251=$A9)*(Wochenmengen!$C$2:$C$251&gt;0)*(MOD(9-Wochenmengen!$C$2:$C$251,52)&lt;=MOD(Wochenmengen!$D$2:$D$251-Wochenmengen!$C$2:$C$251,52))*Wochenmengen!$F$2:$F$251)/$D9))</f>
        <v/>
      </c>
      <c r="O9" s="36">
        <f>IF(OR($A9="",$B9="",$C9="",N($D9)=0),"",IF(MOD(10-$B9,52)&gt;MOD($C9-$B9,52),"",SUMPRODUCT((Sätze!$B$2:$B$251=$A9)*(Wochenmengen!$C$2:$C$251&gt;0)*(MOD(10-Wochenmengen!$C$2:$C$251,52)&lt;=MOD(Wochenmengen!$D$2:$D$251-Wochenmengen!$C$2:$C$251,52))*Wochenmengen!$F$2:$F$251)/$D9))</f>
        <v/>
      </c>
      <c r="P9" s="36">
        <f>IF(OR($A9="",$B9="",$C9="",N($D9)=0),"",IF(MOD(11-$B9,52)&gt;MOD($C9-$B9,52),"",SUMPRODUCT((Sätze!$B$2:$B$251=$A9)*(Wochenmengen!$C$2:$C$251&gt;0)*(MOD(11-Wochenmengen!$C$2:$C$251,52)&lt;=MOD(Wochenmengen!$D$2:$D$251-Wochenmengen!$C$2:$C$251,52))*Wochenmengen!$F$2:$F$251)/$D9))</f>
        <v/>
      </c>
      <c r="Q9" s="36">
        <f>IF(OR($A9="",$B9="",$C9="",N($D9)=0),"",IF(MOD(12-$B9,52)&gt;MOD($C9-$B9,52),"",SUMPRODUCT((Sätze!$B$2:$B$251=$A9)*(Wochenmengen!$C$2:$C$251&gt;0)*(MOD(12-Wochenmengen!$C$2:$C$251,52)&lt;=MOD(Wochenmengen!$D$2:$D$251-Wochenmengen!$C$2:$C$251,52))*Wochenmengen!$F$2:$F$251)/$D9))</f>
        <v/>
      </c>
      <c r="R9" s="36">
        <f>IF(OR($A9="",$B9="",$C9="",N($D9)=0),"",IF(MOD(13-$B9,52)&gt;MOD($C9-$B9,52),"",SUMPRODUCT((Sätze!$B$2:$B$251=$A9)*(Wochenmengen!$C$2:$C$251&gt;0)*(MOD(13-Wochenmengen!$C$2:$C$251,52)&lt;=MOD(Wochenmengen!$D$2:$D$251-Wochenmengen!$C$2:$C$251,52))*Wochenmengen!$F$2:$F$251)/$D9))</f>
        <v/>
      </c>
      <c r="S9" s="36">
        <f>IF(OR($A9="",$B9="",$C9="",N($D9)=0),"",IF(MOD(14-$B9,52)&gt;MOD($C9-$B9,52),"",SUMPRODUCT((Sätze!$B$2:$B$251=$A9)*(Wochenmengen!$C$2:$C$251&gt;0)*(MOD(14-Wochenmengen!$C$2:$C$251,52)&lt;=MOD(Wochenmengen!$D$2:$D$251-Wochenmengen!$C$2:$C$251,52))*Wochenmengen!$F$2:$F$251)/$D9))</f>
        <v/>
      </c>
      <c r="T9" s="36">
        <f>IF(OR($A9="",$B9="",$C9="",N($D9)=0),"",IF(MOD(15-$B9,52)&gt;MOD($C9-$B9,52),"",SUMPRODUCT((Sätze!$B$2:$B$251=$A9)*(Wochenmengen!$C$2:$C$251&gt;0)*(MOD(15-Wochenmengen!$C$2:$C$251,52)&lt;=MOD(Wochenmengen!$D$2:$D$251-Wochenmengen!$C$2:$C$251,52))*Wochenmengen!$F$2:$F$251)/$D9))</f>
        <v/>
      </c>
      <c r="U9" s="36">
        <f>IF(OR($A9="",$B9="",$C9="",N($D9)=0),"",IF(MOD(16-$B9,52)&gt;MOD($C9-$B9,52),"",SUMPRODUCT((Sätze!$B$2:$B$251=$A9)*(Wochenmengen!$C$2:$C$251&gt;0)*(MOD(16-Wochenmengen!$C$2:$C$251,52)&lt;=MOD(Wochenmengen!$D$2:$D$251-Wochenmengen!$C$2:$C$251,52))*Wochenmengen!$F$2:$F$251)/$D9))</f>
        <v/>
      </c>
      <c r="V9" s="36">
        <f>IF(OR($A9="",$B9="",$C9="",N($D9)=0),"",IF(MOD(17-$B9,52)&gt;MOD($C9-$B9,52),"",SUMPRODUCT((Sätze!$B$2:$B$251=$A9)*(Wochenmengen!$C$2:$C$251&gt;0)*(MOD(17-Wochenmengen!$C$2:$C$251,52)&lt;=MOD(Wochenmengen!$D$2:$D$251-Wochenmengen!$C$2:$C$251,52))*Wochenmengen!$F$2:$F$251)/$D9))</f>
        <v/>
      </c>
      <c r="W9" s="36">
        <f>IF(OR($A9="",$B9="",$C9="",N($D9)=0),"",IF(MOD(18-$B9,52)&gt;MOD($C9-$B9,52),"",SUMPRODUCT((Sätze!$B$2:$B$251=$A9)*(Wochenmengen!$C$2:$C$251&gt;0)*(MOD(18-Wochenmengen!$C$2:$C$251,52)&lt;=MOD(Wochenmengen!$D$2:$D$251-Wochenmengen!$C$2:$C$251,52))*Wochenmengen!$F$2:$F$251)/$D9))</f>
        <v/>
      </c>
      <c r="X9" s="36">
        <f>IF(OR($A9="",$B9="",$C9="",N($D9)=0),"",IF(MOD(19-$B9,52)&gt;MOD($C9-$B9,52),"",SUMPRODUCT((Sätze!$B$2:$B$251=$A9)*(Wochenmengen!$C$2:$C$251&gt;0)*(MOD(19-Wochenmengen!$C$2:$C$251,52)&lt;=MOD(Wochenmengen!$D$2:$D$251-Wochenmengen!$C$2:$C$251,52))*Wochenmengen!$F$2:$F$251)/$D9))</f>
        <v/>
      </c>
      <c r="Y9" s="36">
        <f>IF(OR($A9="",$B9="",$C9="",N($D9)=0),"",IF(MOD(20-$B9,52)&gt;MOD($C9-$B9,52),"",SUMPRODUCT((Sätze!$B$2:$B$251=$A9)*(Wochenmengen!$C$2:$C$251&gt;0)*(MOD(20-Wochenmengen!$C$2:$C$251,52)&lt;=MOD(Wochenmengen!$D$2:$D$251-Wochenmengen!$C$2:$C$251,52))*Wochenmengen!$F$2:$F$251)/$D9))</f>
        <v/>
      </c>
      <c r="Z9" s="36">
        <f>IF(OR($A9="",$B9="",$C9="",N($D9)=0),"",IF(MOD(21-$B9,52)&gt;MOD($C9-$B9,52),"",SUMPRODUCT((Sätze!$B$2:$B$251=$A9)*(Wochenmengen!$C$2:$C$251&gt;0)*(MOD(21-Wochenmengen!$C$2:$C$251,52)&lt;=MOD(Wochenmengen!$D$2:$D$251-Wochenmengen!$C$2:$C$251,52))*Wochenmengen!$F$2:$F$251)/$D9))</f>
        <v/>
      </c>
      <c r="AA9" s="36">
        <f>IF(OR($A9="",$B9="",$C9="",N($D9)=0),"",IF(MOD(22-$B9,52)&gt;MOD($C9-$B9,52),"",SUMPRODUCT((Sätze!$B$2:$B$251=$A9)*(Wochenmengen!$C$2:$C$251&gt;0)*(MOD(22-Wochenmengen!$C$2:$C$251,52)&lt;=MOD(Wochenmengen!$D$2:$D$251-Wochenmengen!$C$2:$C$251,52))*Wochenmengen!$F$2:$F$251)/$D9))</f>
        <v/>
      </c>
      <c r="AB9" s="36">
        <f>IF(OR($A9="",$B9="",$C9="",N($D9)=0),"",IF(MOD(23-$B9,52)&gt;MOD($C9-$B9,52),"",SUMPRODUCT((Sätze!$B$2:$B$251=$A9)*(Wochenmengen!$C$2:$C$251&gt;0)*(MOD(23-Wochenmengen!$C$2:$C$251,52)&lt;=MOD(Wochenmengen!$D$2:$D$251-Wochenmengen!$C$2:$C$251,52))*Wochenmengen!$F$2:$F$251)/$D9))</f>
        <v/>
      </c>
      <c r="AC9" s="36">
        <f>IF(OR($A9="",$B9="",$C9="",N($D9)=0),"",IF(MOD(24-$B9,52)&gt;MOD($C9-$B9,52),"",SUMPRODUCT((Sätze!$B$2:$B$251=$A9)*(Wochenmengen!$C$2:$C$251&gt;0)*(MOD(24-Wochenmengen!$C$2:$C$251,52)&lt;=MOD(Wochenmengen!$D$2:$D$251-Wochenmengen!$C$2:$C$251,52))*Wochenmengen!$F$2:$F$251)/$D9))</f>
        <v/>
      </c>
      <c r="AD9" s="36">
        <f>IF(OR($A9="",$B9="",$C9="",N($D9)=0),"",IF(MOD(25-$B9,52)&gt;MOD($C9-$B9,52),"",SUMPRODUCT((Sätze!$B$2:$B$251=$A9)*(Wochenmengen!$C$2:$C$251&gt;0)*(MOD(25-Wochenmengen!$C$2:$C$251,52)&lt;=MOD(Wochenmengen!$D$2:$D$251-Wochenmengen!$C$2:$C$251,52))*Wochenmengen!$F$2:$F$251)/$D9))</f>
        <v/>
      </c>
      <c r="AE9" s="36">
        <f>IF(OR($A9="",$B9="",$C9="",N($D9)=0),"",IF(MOD(26-$B9,52)&gt;MOD($C9-$B9,52),"",SUMPRODUCT((Sätze!$B$2:$B$251=$A9)*(Wochenmengen!$C$2:$C$251&gt;0)*(MOD(26-Wochenmengen!$C$2:$C$251,52)&lt;=MOD(Wochenmengen!$D$2:$D$251-Wochenmengen!$C$2:$C$251,52))*Wochenmengen!$F$2:$F$251)/$D9))</f>
        <v/>
      </c>
      <c r="AF9" s="36">
        <f>IF(OR($A9="",$B9="",$C9="",N($D9)=0),"",IF(MOD(27-$B9,52)&gt;MOD($C9-$B9,52),"",SUMPRODUCT((Sätze!$B$2:$B$251=$A9)*(Wochenmengen!$C$2:$C$251&gt;0)*(MOD(27-Wochenmengen!$C$2:$C$251,52)&lt;=MOD(Wochenmengen!$D$2:$D$251-Wochenmengen!$C$2:$C$251,52))*Wochenmengen!$F$2:$F$251)/$D9))</f>
        <v/>
      </c>
      <c r="AG9" s="36">
        <f>IF(OR($A9="",$B9="",$C9="",N($D9)=0),"",IF(MOD(28-$B9,52)&gt;MOD($C9-$B9,52),"",SUMPRODUCT((Sätze!$B$2:$B$251=$A9)*(Wochenmengen!$C$2:$C$251&gt;0)*(MOD(28-Wochenmengen!$C$2:$C$251,52)&lt;=MOD(Wochenmengen!$D$2:$D$251-Wochenmengen!$C$2:$C$251,52))*Wochenmengen!$F$2:$F$251)/$D9))</f>
        <v/>
      </c>
      <c r="AH9" s="36">
        <f>IF(OR($A9="",$B9="",$C9="",N($D9)=0),"",IF(MOD(29-$B9,52)&gt;MOD($C9-$B9,52),"",SUMPRODUCT((Sätze!$B$2:$B$251=$A9)*(Wochenmengen!$C$2:$C$251&gt;0)*(MOD(29-Wochenmengen!$C$2:$C$251,52)&lt;=MOD(Wochenmengen!$D$2:$D$251-Wochenmengen!$C$2:$C$251,52))*Wochenmengen!$F$2:$F$251)/$D9))</f>
        <v/>
      </c>
      <c r="AI9" s="36">
        <f>IF(OR($A9="",$B9="",$C9="",N($D9)=0),"",IF(MOD(30-$B9,52)&gt;MOD($C9-$B9,52),"",SUMPRODUCT((Sätze!$B$2:$B$251=$A9)*(Wochenmengen!$C$2:$C$251&gt;0)*(MOD(30-Wochenmengen!$C$2:$C$251,52)&lt;=MOD(Wochenmengen!$D$2:$D$251-Wochenmengen!$C$2:$C$251,52))*Wochenmengen!$F$2:$F$251)/$D9))</f>
        <v/>
      </c>
      <c r="AJ9" s="36">
        <f>IF(OR($A9="",$B9="",$C9="",N($D9)=0),"",IF(MOD(31-$B9,52)&gt;MOD($C9-$B9,52),"",SUMPRODUCT((Sätze!$B$2:$B$251=$A9)*(Wochenmengen!$C$2:$C$251&gt;0)*(MOD(31-Wochenmengen!$C$2:$C$251,52)&lt;=MOD(Wochenmengen!$D$2:$D$251-Wochenmengen!$C$2:$C$251,52))*Wochenmengen!$F$2:$F$251)/$D9))</f>
        <v/>
      </c>
      <c r="AK9" s="36">
        <f>IF(OR($A9="",$B9="",$C9="",N($D9)=0),"",IF(MOD(32-$B9,52)&gt;MOD($C9-$B9,52),"",SUMPRODUCT((Sätze!$B$2:$B$251=$A9)*(Wochenmengen!$C$2:$C$251&gt;0)*(MOD(32-Wochenmengen!$C$2:$C$251,52)&lt;=MOD(Wochenmengen!$D$2:$D$251-Wochenmengen!$C$2:$C$251,52))*Wochenmengen!$F$2:$F$251)/$D9))</f>
        <v/>
      </c>
      <c r="AL9" s="36">
        <f>IF(OR($A9="",$B9="",$C9="",N($D9)=0),"",IF(MOD(33-$B9,52)&gt;MOD($C9-$B9,52),"",SUMPRODUCT((Sätze!$B$2:$B$251=$A9)*(Wochenmengen!$C$2:$C$251&gt;0)*(MOD(33-Wochenmengen!$C$2:$C$251,52)&lt;=MOD(Wochenmengen!$D$2:$D$251-Wochenmengen!$C$2:$C$251,52))*Wochenmengen!$F$2:$F$251)/$D9))</f>
        <v/>
      </c>
      <c r="AM9" s="36">
        <f>IF(OR($A9="",$B9="",$C9="",N($D9)=0),"",IF(MOD(34-$B9,52)&gt;MOD($C9-$B9,52),"",SUMPRODUCT((Sätze!$B$2:$B$251=$A9)*(Wochenmengen!$C$2:$C$251&gt;0)*(MOD(34-Wochenmengen!$C$2:$C$251,52)&lt;=MOD(Wochenmengen!$D$2:$D$251-Wochenmengen!$C$2:$C$251,52))*Wochenmengen!$F$2:$F$251)/$D9))</f>
        <v/>
      </c>
      <c r="AN9" s="36">
        <f>IF(OR($A9="",$B9="",$C9="",N($D9)=0),"",IF(MOD(35-$B9,52)&gt;MOD($C9-$B9,52),"",SUMPRODUCT((Sätze!$B$2:$B$251=$A9)*(Wochenmengen!$C$2:$C$251&gt;0)*(MOD(35-Wochenmengen!$C$2:$C$251,52)&lt;=MOD(Wochenmengen!$D$2:$D$251-Wochenmengen!$C$2:$C$251,52))*Wochenmengen!$F$2:$F$251)/$D9))</f>
        <v/>
      </c>
      <c r="AO9" s="36">
        <f>IF(OR($A9="",$B9="",$C9="",N($D9)=0),"",IF(MOD(36-$B9,52)&gt;MOD($C9-$B9,52),"",SUMPRODUCT((Sätze!$B$2:$B$251=$A9)*(Wochenmengen!$C$2:$C$251&gt;0)*(MOD(36-Wochenmengen!$C$2:$C$251,52)&lt;=MOD(Wochenmengen!$D$2:$D$251-Wochenmengen!$C$2:$C$251,52))*Wochenmengen!$F$2:$F$251)/$D9))</f>
        <v/>
      </c>
      <c r="AP9" s="36">
        <f>IF(OR($A9="",$B9="",$C9="",N($D9)=0),"",IF(MOD(37-$B9,52)&gt;MOD($C9-$B9,52),"",SUMPRODUCT((Sätze!$B$2:$B$251=$A9)*(Wochenmengen!$C$2:$C$251&gt;0)*(MOD(37-Wochenmengen!$C$2:$C$251,52)&lt;=MOD(Wochenmengen!$D$2:$D$251-Wochenmengen!$C$2:$C$251,52))*Wochenmengen!$F$2:$F$251)/$D9))</f>
        <v/>
      </c>
      <c r="AQ9" s="36">
        <f>IF(OR($A9="",$B9="",$C9="",N($D9)=0),"",IF(MOD(38-$B9,52)&gt;MOD($C9-$B9,52),"",SUMPRODUCT((Sätze!$B$2:$B$251=$A9)*(Wochenmengen!$C$2:$C$251&gt;0)*(MOD(38-Wochenmengen!$C$2:$C$251,52)&lt;=MOD(Wochenmengen!$D$2:$D$251-Wochenmengen!$C$2:$C$251,52))*Wochenmengen!$F$2:$F$251)/$D9))</f>
        <v/>
      </c>
      <c r="AR9" s="36">
        <f>IF(OR($A9="",$B9="",$C9="",N($D9)=0),"",IF(MOD(39-$B9,52)&gt;MOD($C9-$B9,52),"",SUMPRODUCT((Sätze!$B$2:$B$251=$A9)*(Wochenmengen!$C$2:$C$251&gt;0)*(MOD(39-Wochenmengen!$C$2:$C$251,52)&lt;=MOD(Wochenmengen!$D$2:$D$251-Wochenmengen!$C$2:$C$251,52))*Wochenmengen!$F$2:$F$251)/$D9))</f>
        <v/>
      </c>
      <c r="AS9" s="36">
        <f>IF(OR($A9="",$B9="",$C9="",N($D9)=0),"",IF(MOD(40-$B9,52)&gt;MOD($C9-$B9,52),"",SUMPRODUCT((Sätze!$B$2:$B$251=$A9)*(Wochenmengen!$C$2:$C$251&gt;0)*(MOD(40-Wochenmengen!$C$2:$C$251,52)&lt;=MOD(Wochenmengen!$D$2:$D$251-Wochenmengen!$C$2:$C$251,52))*Wochenmengen!$F$2:$F$251)/$D9))</f>
        <v/>
      </c>
      <c r="AT9" s="36">
        <f>IF(OR($A9="",$B9="",$C9="",N($D9)=0),"",IF(MOD(41-$B9,52)&gt;MOD($C9-$B9,52),"",SUMPRODUCT((Sätze!$B$2:$B$251=$A9)*(Wochenmengen!$C$2:$C$251&gt;0)*(MOD(41-Wochenmengen!$C$2:$C$251,52)&lt;=MOD(Wochenmengen!$D$2:$D$251-Wochenmengen!$C$2:$C$251,52))*Wochenmengen!$F$2:$F$251)/$D9))</f>
        <v/>
      </c>
      <c r="AU9" s="36">
        <f>IF(OR($A9="",$B9="",$C9="",N($D9)=0),"",IF(MOD(42-$B9,52)&gt;MOD($C9-$B9,52),"",SUMPRODUCT((Sätze!$B$2:$B$251=$A9)*(Wochenmengen!$C$2:$C$251&gt;0)*(MOD(42-Wochenmengen!$C$2:$C$251,52)&lt;=MOD(Wochenmengen!$D$2:$D$251-Wochenmengen!$C$2:$C$251,52))*Wochenmengen!$F$2:$F$251)/$D9))</f>
        <v/>
      </c>
      <c r="AV9" s="36">
        <f>IF(OR($A9="",$B9="",$C9="",N($D9)=0),"",IF(MOD(43-$B9,52)&gt;MOD($C9-$B9,52),"",SUMPRODUCT((Sätze!$B$2:$B$251=$A9)*(Wochenmengen!$C$2:$C$251&gt;0)*(MOD(43-Wochenmengen!$C$2:$C$251,52)&lt;=MOD(Wochenmengen!$D$2:$D$251-Wochenmengen!$C$2:$C$251,52))*Wochenmengen!$F$2:$F$251)/$D9))</f>
        <v/>
      </c>
      <c r="AW9" s="36">
        <f>IF(OR($A9="",$B9="",$C9="",N($D9)=0),"",IF(MOD(44-$B9,52)&gt;MOD($C9-$B9,52),"",SUMPRODUCT((Sätze!$B$2:$B$251=$A9)*(Wochenmengen!$C$2:$C$251&gt;0)*(MOD(44-Wochenmengen!$C$2:$C$251,52)&lt;=MOD(Wochenmengen!$D$2:$D$251-Wochenmengen!$C$2:$C$251,52))*Wochenmengen!$F$2:$F$251)/$D9))</f>
        <v/>
      </c>
      <c r="AX9" s="36">
        <f>IF(OR($A9="",$B9="",$C9="",N($D9)=0),"",IF(MOD(45-$B9,52)&gt;MOD($C9-$B9,52),"",SUMPRODUCT((Sätze!$B$2:$B$251=$A9)*(Wochenmengen!$C$2:$C$251&gt;0)*(MOD(45-Wochenmengen!$C$2:$C$251,52)&lt;=MOD(Wochenmengen!$D$2:$D$251-Wochenmengen!$C$2:$C$251,52))*Wochenmengen!$F$2:$F$251)/$D9))</f>
        <v/>
      </c>
      <c r="AY9" s="36">
        <f>IF(OR($A9="",$B9="",$C9="",N($D9)=0),"",IF(MOD(46-$B9,52)&gt;MOD($C9-$B9,52),"",SUMPRODUCT((Sätze!$B$2:$B$251=$A9)*(Wochenmengen!$C$2:$C$251&gt;0)*(MOD(46-Wochenmengen!$C$2:$C$251,52)&lt;=MOD(Wochenmengen!$D$2:$D$251-Wochenmengen!$C$2:$C$251,52))*Wochenmengen!$F$2:$F$251)/$D9))</f>
        <v/>
      </c>
      <c r="AZ9" s="36">
        <f>IF(OR($A9="",$B9="",$C9="",N($D9)=0),"",IF(MOD(47-$B9,52)&gt;MOD($C9-$B9,52),"",SUMPRODUCT((Sätze!$B$2:$B$251=$A9)*(Wochenmengen!$C$2:$C$251&gt;0)*(MOD(47-Wochenmengen!$C$2:$C$251,52)&lt;=MOD(Wochenmengen!$D$2:$D$251-Wochenmengen!$C$2:$C$251,52))*Wochenmengen!$F$2:$F$251)/$D9))</f>
        <v/>
      </c>
      <c r="BA9" s="36">
        <f>IF(OR($A9="",$B9="",$C9="",N($D9)=0),"",IF(MOD(48-$B9,52)&gt;MOD($C9-$B9,52),"",SUMPRODUCT((Sätze!$B$2:$B$251=$A9)*(Wochenmengen!$C$2:$C$251&gt;0)*(MOD(48-Wochenmengen!$C$2:$C$251,52)&lt;=MOD(Wochenmengen!$D$2:$D$251-Wochenmengen!$C$2:$C$251,52))*Wochenmengen!$F$2:$F$251)/$D9))</f>
        <v/>
      </c>
      <c r="BB9" s="36">
        <f>IF(OR($A9="",$B9="",$C9="",N($D9)=0),"",IF(MOD(49-$B9,52)&gt;MOD($C9-$B9,52),"",SUMPRODUCT((Sätze!$B$2:$B$251=$A9)*(Wochenmengen!$C$2:$C$251&gt;0)*(MOD(49-Wochenmengen!$C$2:$C$251,52)&lt;=MOD(Wochenmengen!$D$2:$D$251-Wochenmengen!$C$2:$C$251,52))*Wochenmengen!$F$2:$F$251)/$D9))</f>
        <v/>
      </c>
      <c r="BC9" s="36">
        <f>IF(OR($A9="",$B9="",$C9="",N($D9)=0),"",IF(MOD(50-$B9,52)&gt;MOD($C9-$B9,52),"",SUMPRODUCT((Sätze!$B$2:$B$251=$A9)*(Wochenmengen!$C$2:$C$251&gt;0)*(MOD(50-Wochenmengen!$C$2:$C$251,52)&lt;=MOD(Wochenmengen!$D$2:$D$251-Wochenmengen!$C$2:$C$251,52))*Wochenmengen!$F$2:$F$251)/$D9))</f>
        <v/>
      </c>
      <c r="BD9" s="36">
        <f>IF(OR($A9="",$B9="",$C9="",N($D9)=0),"",IF(MOD(51-$B9,52)&gt;MOD($C9-$B9,52),"",SUMPRODUCT((Sätze!$B$2:$B$251=$A9)*(Wochenmengen!$C$2:$C$251&gt;0)*(MOD(51-Wochenmengen!$C$2:$C$251,52)&lt;=MOD(Wochenmengen!$D$2:$D$251-Wochenmengen!$C$2:$C$251,52))*Wochenmengen!$F$2:$F$251)/$D9))</f>
        <v/>
      </c>
      <c r="BE9" s="36">
        <f>IF(OR($A9="",$B9="",$C9="",N($D9)=0),"",IF(MOD(52-$B9,52)&gt;MOD($C9-$B9,52),"",SUMPRODUCT((Sätze!$B$2:$B$251=$A9)*(Wochenmengen!$C$2:$C$251&gt;0)*(MOD(52-Wochenmengen!$C$2:$C$251,52)&lt;=MOD(Wochenmengen!$D$2:$D$251-Wochenmengen!$C$2:$C$251,52))*Wochenmengen!$F$2:$F$251)/$D9))</f>
        <v/>
      </c>
      <c r="BF9" s="26">
        <f>IF($A9="","",SUMPRODUCT((F9:BE9&lt;&gt;"")*(F9:BE9&lt;1)))</f>
        <v/>
      </c>
    </row>
    <row r="10">
      <c r="A10" s="10">
        <f>IF(Bedarf!$B16="","",Bedarf!$B16)</f>
        <v/>
      </c>
      <c r="B10" s="26">
        <f>IF($A10="","",IF(Bedarf!$E16&lt;&gt;"",Bedarf!$E16,IFERROR(IF(_xlfn.MINIFS(Sätze!$H$2:$H$251,Sätze!$B$2:$B$251,$A10)=0,"",_xlfn.MINIFS(Sätze!$H$2:$H$251,Sätze!$B$2:$B$251,$A10)),"")))</f>
        <v/>
      </c>
      <c r="C10" s="26">
        <f>IF($A10="","",IF(Bedarf!$F16&lt;&gt;"",Bedarf!$F16,IFERROR(IF(_xlfn.MAXIFS(Sätze!$I$2:$I$251,Sätze!$B$2:$B$251,$A10)=0,"",_xlfn.MAXIFS(Sätze!$I$2:$I$251,Sätze!$B$2:$B$251,$A10)),"")))</f>
        <v/>
      </c>
      <c r="D10" s="15">
        <f>IF(OR($A10="",N(Bedarf!$G16)=0),"",Bedarf!$G16)</f>
        <v/>
      </c>
      <c r="E10" s="10">
        <f>IF($A10="","",T(Bedarf!$D16))</f>
        <v/>
      </c>
      <c r="F10" s="36">
        <f>IF(OR($A10="",$B10="",$C10="",N($D10)=0),"",IF(MOD(1-$B10,52)&gt;MOD($C10-$B10,52),"",SUMPRODUCT((Sätze!$B$2:$B$251=$A10)*(Wochenmengen!$C$2:$C$251&gt;0)*(MOD(1-Wochenmengen!$C$2:$C$251,52)&lt;=MOD(Wochenmengen!$D$2:$D$251-Wochenmengen!$C$2:$C$251,52))*Wochenmengen!$F$2:$F$251)/$D10))</f>
        <v/>
      </c>
      <c r="G10" s="36">
        <f>IF(OR($A10="",$B10="",$C10="",N($D10)=0),"",IF(MOD(2-$B10,52)&gt;MOD($C10-$B10,52),"",SUMPRODUCT((Sätze!$B$2:$B$251=$A10)*(Wochenmengen!$C$2:$C$251&gt;0)*(MOD(2-Wochenmengen!$C$2:$C$251,52)&lt;=MOD(Wochenmengen!$D$2:$D$251-Wochenmengen!$C$2:$C$251,52))*Wochenmengen!$F$2:$F$251)/$D10))</f>
        <v/>
      </c>
      <c r="H10" s="36">
        <f>IF(OR($A10="",$B10="",$C10="",N($D10)=0),"",IF(MOD(3-$B10,52)&gt;MOD($C10-$B10,52),"",SUMPRODUCT((Sätze!$B$2:$B$251=$A10)*(Wochenmengen!$C$2:$C$251&gt;0)*(MOD(3-Wochenmengen!$C$2:$C$251,52)&lt;=MOD(Wochenmengen!$D$2:$D$251-Wochenmengen!$C$2:$C$251,52))*Wochenmengen!$F$2:$F$251)/$D10))</f>
        <v/>
      </c>
      <c r="I10" s="36">
        <f>IF(OR($A10="",$B10="",$C10="",N($D10)=0),"",IF(MOD(4-$B10,52)&gt;MOD($C10-$B10,52),"",SUMPRODUCT((Sätze!$B$2:$B$251=$A10)*(Wochenmengen!$C$2:$C$251&gt;0)*(MOD(4-Wochenmengen!$C$2:$C$251,52)&lt;=MOD(Wochenmengen!$D$2:$D$251-Wochenmengen!$C$2:$C$251,52))*Wochenmengen!$F$2:$F$251)/$D10))</f>
        <v/>
      </c>
      <c r="J10" s="36">
        <f>IF(OR($A10="",$B10="",$C10="",N($D10)=0),"",IF(MOD(5-$B10,52)&gt;MOD($C10-$B10,52),"",SUMPRODUCT((Sätze!$B$2:$B$251=$A10)*(Wochenmengen!$C$2:$C$251&gt;0)*(MOD(5-Wochenmengen!$C$2:$C$251,52)&lt;=MOD(Wochenmengen!$D$2:$D$251-Wochenmengen!$C$2:$C$251,52))*Wochenmengen!$F$2:$F$251)/$D10))</f>
        <v/>
      </c>
      <c r="K10" s="36">
        <f>IF(OR($A10="",$B10="",$C10="",N($D10)=0),"",IF(MOD(6-$B10,52)&gt;MOD($C10-$B10,52),"",SUMPRODUCT((Sätze!$B$2:$B$251=$A10)*(Wochenmengen!$C$2:$C$251&gt;0)*(MOD(6-Wochenmengen!$C$2:$C$251,52)&lt;=MOD(Wochenmengen!$D$2:$D$251-Wochenmengen!$C$2:$C$251,52))*Wochenmengen!$F$2:$F$251)/$D10))</f>
        <v/>
      </c>
      <c r="L10" s="36">
        <f>IF(OR($A10="",$B10="",$C10="",N($D10)=0),"",IF(MOD(7-$B10,52)&gt;MOD($C10-$B10,52),"",SUMPRODUCT((Sätze!$B$2:$B$251=$A10)*(Wochenmengen!$C$2:$C$251&gt;0)*(MOD(7-Wochenmengen!$C$2:$C$251,52)&lt;=MOD(Wochenmengen!$D$2:$D$251-Wochenmengen!$C$2:$C$251,52))*Wochenmengen!$F$2:$F$251)/$D10))</f>
        <v/>
      </c>
      <c r="M10" s="36">
        <f>IF(OR($A10="",$B10="",$C10="",N($D10)=0),"",IF(MOD(8-$B10,52)&gt;MOD($C10-$B10,52),"",SUMPRODUCT((Sätze!$B$2:$B$251=$A10)*(Wochenmengen!$C$2:$C$251&gt;0)*(MOD(8-Wochenmengen!$C$2:$C$251,52)&lt;=MOD(Wochenmengen!$D$2:$D$251-Wochenmengen!$C$2:$C$251,52))*Wochenmengen!$F$2:$F$251)/$D10))</f>
        <v/>
      </c>
      <c r="N10" s="36">
        <f>IF(OR($A10="",$B10="",$C10="",N($D10)=0),"",IF(MOD(9-$B10,52)&gt;MOD($C10-$B10,52),"",SUMPRODUCT((Sätze!$B$2:$B$251=$A10)*(Wochenmengen!$C$2:$C$251&gt;0)*(MOD(9-Wochenmengen!$C$2:$C$251,52)&lt;=MOD(Wochenmengen!$D$2:$D$251-Wochenmengen!$C$2:$C$251,52))*Wochenmengen!$F$2:$F$251)/$D10))</f>
        <v/>
      </c>
      <c r="O10" s="36">
        <f>IF(OR($A10="",$B10="",$C10="",N($D10)=0),"",IF(MOD(10-$B10,52)&gt;MOD($C10-$B10,52),"",SUMPRODUCT((Sätze!$B$2:$B$251=$A10)*(Wochenmengen!$C$2:$C$251&gt;0)*(MOD(10-Wochenmengen!$C$2:$C$251,52)&lt;=MOD(Wochenmengen!$D$2:$D$251-Wochenmengen!$C$2:$C$251,52))*Wochenmengen!$F$2:$F$251)/$D10))</f>
        <v/>
      </c>
      <c r="P10" s="36">
        <f>IF(OR($A10="",$B10="",$C10="",N($D10)=0),"",IF(MOD(11-$B10,52)&gt;MOD($C10-$B10,52),"",SUMPRODUCT((Sätze!$B$2:$B$251=$A10)*(Wochenmengen!$C$2:$C$251&gt;0)*(MOD(11-Wochenmengen!$C$2:$C$251,52)&lt;=MOD(Wochenmengen!$D$2:$D$251-Wochenmengen!$C$2:$C$251,52))*Wochenmengen!$F$2:$F$251)/$D10))</f>
        <v/>
      </c>
      <c r="Q10" s="36">
        <f>IF(OR($A10="",$B10="",$C10="",N($D10)=0),"",IF(MOD(12-$B10,52)&gt;MOD($C10-$B10,52),"",SUMPRODUCT((Sätze!$B$2:$B$251=$A10)*(Wochenmengen!$C$2:$C$251&gt;0)*(MOD(12-Wochenmengen!$C$2:$C$251,52)&lt;=MOD(Wochenmengen!$D$2:$D$251-Wochenmengen!$C$2:$C$251,52))*Wochenmengen!$F$2:$F$251)/$D10))</f>
        <v/>
      </c>
      <c r="R10" s="36">
        <f>IF(OR($A10="",$B10="",$C10="",N($D10)=0),"",IF(MOD(13-$B10,52)&gt;MOD($C10-$B10,52),"",SUMPRODUCT((Sätze!$B$2:$B$251=$A10)*(Wochenmengen!$C$2:$C$251&gt;0)*(MOD(13-Wochenmengen!$C$2:$C$251,52)&lt;=MOD(Wochenmengen!$D$2:$D$251-Wochenmengen!$C$2:$C$251,52))*Wochenmengen!$F$2:$F$251)/$D10))</f>
        <v/>
      </c>
      <c r="S10" s="36">
        <f>IF(OR($A10="",$B10="",$C10="",N($D10)=0),"",IF(MOD(14-$B10,52)&gt;MOD($C10-$B10,52),"",SUMPRODUCT((Sätze!$B$2:$B$251=$A10)*(Wochenmengen!$C$2:$C$251&gt;0)*(MOD(14-Wochenmengen!$C$2:$C$251,52)&lt;=MOD(Wochenmengen!$D$2:$D$251-Wochenmengen!$C$2:$C$251,52))*Wochenmengen!$F$2:$F$251)/$D10))</f>
        <v/>
      </c>
      <c r="T10" s="36">
        <f>IF(OR($A10="",$B10="",$C10="",N($D10)=0),"",IF(MOD(15-$B10,52)&gt;MOD($C10-$B10,52),"",SUMPRODUCT((Sätze!$B$2:$B$251=$A10)*(Wochenmengen!$C$2:$C$251&gt;0)*(MOD(15-Wochenmengen!$C$2:$C$251,52)&lt;=MOD(Wochenmengen!$D$2:$D$251-Wochenmengen!$C$2:$C$251,52))*Wochenmengen!$F$2:$F$251)/$D10))</f>
        <v/>
      </c>
      <c r="U10" s="36">
        <f>IF(OR($A10="",$B10="",$C10="",N($D10)=0),"",IF(MOD(16-$B10,52)&gt;MOD($C10-$B10,52),"",SUMPRODUCT((Sätze!$B$2:$B$251=$A10)*(Wochenmengen!$C$2:$C$251&gt;0)*(MOD(16-Wochenmengen!$C$2:$C$251,52)&lt;=MOD(Wochenmengen!$D$2:$D$251-Wochenmengen!$C$2:$C$251,52))*Wochenmengen!$F$2:$F$251)/$D10))</f>
        <v/>
      </c>
      <c r="V10" s="36">
        <f>IF(OR($A10="",$B10="",$C10="",N($D10)=0),"",IF(MOD(17-$B10,52)&gt;MOD($C10-$B10,52),"",SUMPRODUCT((Sätze!$B$2:$B$251=$A10)*(Wochenmengen!$C$2:$C$251&gt;0)*(MOD(17-Wochenmengen!$C$2:$C$251,52)&lt;=MOD(Wochenmengen!$D$2:$D$251-Wochenmengen!$C$2:$C$251,52))*Wochenmengen!$F$2:$F$251)/$D10))</f>
        <v/>
      </c>
      <c r="W10" s="36">
        <f>IF(OR($A10="",$B10="",$C10="",N($D10)=0),"",IF(MOD(18-$B10,52)&gt;MOD($C10-$B10,52),"",SUMPRODUCT((Sätze!$B$2:$B$251=$A10)*(Wochenmengen!$C$2:$C$251&gt;0)*(MOD(18-Wochenmengen!$C$2:$C$251,52)&lt;=MOD(Wochenmengen!$D$2:$D$251-Wochenmengen!$C$2:$C$251,52))*Wochenmengen!$F$2:$F$251)/$D10))</f>
        <v/>
      </c>
      <c r="X10" s="36">
        <f>IF(OR($A10="",$B10="",$C10="",N($D10)=0),"",IF(MOD(19-$B10,52)&gt;MOD($C10-$B10,52),"",SUMPRODUCT((Sätze!$B$2:$B$251=$A10)*(Wochenmengen!$C$2:$C$251&gt;0)*(MOD(19-Wochenmengen!$C$2:$C$251,52)&lt;=MOD(Wochenmengen!$D$2:$D$251-Wochenmengen!$C$2:$C$251,52))*Wochenmengen!$F$2:$F$251)/$D10))</f>
        <v/>
      </c>
      <c r="Y10" s="36">
        <f>IF(OR($A10="",$B10="",$C10="",N($D10)=0),"",IF(MOD(20-$B10,52)&gt;MOD($C10-$B10,52),"",SUMPRODUCT((Sätze!$B$2:$B$251=$A10)*(Wochenmengen!$C$2:$C$251&gt;0)*(MOD(20-Wochenmengen!$C$2:$C$251,52)&lt;=MOD(Wochenmengen!$D$2:$D$251-Wochenmengen!$C$2:$C$251,52))*Wochenmengen!$F$2:$F$251)/$D10))</f>
        <v/>
      </c>
      <c r="Z10" s="36">
        <f>IF(OR($A10="",$B10="",$C10="",N($D10)=0),"",IF(MOD(21-$B10,52)&gt;MOD($C10-$B10,52),"",SUMPRODUCT((Sätze!$B$2:$B$251=$A10)*(Wochenmengen!$C$2:$C$251&gt;0)*(MOD(21-Wochenmengen!$C$2:$C$251,52)&lt;=MOD(Wochenmengen!$D$2:$D$251-Wochenmengen!$C$2:$C$251,52))*Wochenmengen!$F$2:$F$251)/$D10))</f>
        <v/>
      </c>
      <c r="AA10" s="36">
        <f>IF(OR($A10="",$B10="",$C10="",N($D10)=0),"",IF(MOD(22-$B10,52)&gt;MOD($C10-$B10,52),"",SUMPRODUCT((Sätze!$B$2:$B$251=$A10)*(Wochenmengen!$C$2:$C$251&gt;0)*(MOD(22-Wochenmengen!$C$2:$C$251,52)&lt;=MOD(Wochenmengen!$D$2:$D$251-Wochenmengen!$C$2:$C$251,52))*Wochenmengen!$F$2:$F$251)/$D10))</f>
        <v/>
      </c>
      <c r="AB10" s="36">
        <f>IF(OR($A10="",$B10="",$C10="",N($D10)=0),"",IF(MOD(23-$B10,52)&gt;MOD($C10-$B10,52),"",SUMPRODUCT((Sätze!$B$2:$B$251=$A10)*(Wochenmengen!$C$2:$C$251&gt;0)*(MOD(23-Wochenmengen!$C$2:$C$251,52)&lt;=MOD(Wochenmengen!$D$2:$D$251-Wochenmengen!$C$2:$C$251,52))*Wochenmengen!$F$2:$F$251)/$D10))</f>
        <v/>
      </c>
      <c r="AC10" s="36">
        <f>IF(OR($A10="",$B10="",$C10="",N($D10)=0),"",IF(MOD(24-$B10,52)&gt;MOD($C10-$B10,52),"",SUMPRODUCT((Sätze!$B$2:$B$251=$A10)*(Wochenmengen!$C$2:$C$251&gt;0)*(MOD(24-Wochenmengen!$C$2:$C$251,52)&lt;=MOD(Wochenmengen!$D$2:$D$251-Wochenmengen!$C$2:$C$251,52))*Wochenmengen!$F$2:$F$251)/$D10))</f>
        <v/>
      </c>
      <c r="AD10" s="36">
        <f>IF(OR($A10="",$B10="",$C10="",N($D10)=0),"",IF(MOD(25-$B10,52)&gt;MOD($C10-$B10,52),"",SUMPRODUCT((Sätze!$B$2:$B$251=$A10)*(Wochenmengen!$C$2:$C$251&gt;0)*(MOD(25-Wochenmengen!$C$2:$C$251,52)&lt;=MOD(Wochenmengen!$D$2:$D$251-Wochenmengen!$C$2:$C$251,52))*Wochenmengen!$F$2:$F$251)/$D10))</f>
        <v/>
      </c>
      <c r="AE10" s="36">
        <f>IF(OR($A10="",$B10="",$C10="",N($D10)=0),"",IF(MOD(26-$B10,52)&gt;MOD($C10-$B10,52),"",SUMPRODUCT((Sätze!$B$2:$B$251=$A10)*(Wochenmengen!$C$2:$C$251&gt;0)*(MOD(26-Wochenmengen!$C$2:$C$251,52)&lt;=MOD(Wochenmengen!$D$2:$D$251-Wochenmengen!$C$2:$C$251,52))*Wochenmengen!$F$2:$F$251)/$D10))</f>
        <v/>
      </c>
      <c r="AF10" s="36">
        <f>IF(OR($A10="",$B10="",$C10="",N($D10)=0),"",IF(MOD(27-$B10,52)&gt;MOD($C10-$B10,52),"",SUMPRODUCT((Sätze!$B$2:$B$251=$A10)*(Wochenmengen!$C$2:$C$251&gt;0)*(MOD(27-Wochenmengen!$C$2:$C$251,52)&lt;=MOD(Wochenmengen!$D$2:$D$251-Wochenmengen!$C$2:$C$251,52))*Wochenmengen!$F$2:$F$251)/$D10))</f>
        <v/>
      </c>
      <c r="AG10" s="36">
        <f>IF(OR($A10="",$B10="",$C10="",N($D10)=0),"",IF(MOD(28-$B10,52)&gt;MOD($C10-$B10,52),"",SUMPRODUCT((Sätze!$B$2:$B$251=$A10)*(Wochenmengen!$C$2:$C$251&gt;0)*(MOD(28-Wochenmengen!$C$2:$C$251,52)&lt;=MOD(Wochenmengen!$D$2:$D$251-Wochenmengen!$C$2:$C$251,52))*Wochenmengen!$F$2:$F$251)/$D10))</f>
        <v/>
      </c>
      <c r="AH10" s="36">
        <f>IF(OR($A10="",$B10="",$C10="",N($D10)=0),"",IF(MOD(29-$B10,52)&gt;MOD($C10-$B10,52),"",SUMPRODUCT((Sätze!$B$2:$B$251=$A10)*(Wochenmengen!$C$2:$C$251&gt;0)*(MOD(29-Wochenmengen!$C$2:$C$251,52)&lt;=MOD(Wochenmengen!$D$2:$D$251-Wochenmengen!$C$2:$C$251,52))*Wochenmengen!$F$2:$F$251)/$D10))</f>
        <v/>
      </c>
      <c r="AI10" s="36">
        <f>IF(OR($A10="",$B10="",$C10="",N($D10)=0),"",IF(MOD(30-$B10,52)&gt;MOD($C10-$B10,52),"",SUMPRODUCT((Sätze!$B$2:$B$251=$A10)*(Wochenmengen!$C$2:$C$251&gt;0)*(MOD(30-Wochenmengen!$C$2:$C$251,52)&lt;=MOD(Wochenmengen!$D$2:$D$251-Wochenmengen!$C$2:$C$251,52))*Wochenmengen!$F$2:$F$251)/$D10))</f>
        <v/>
      </c>
      <c r="AJ10" s="36">
        <f>IF(OR($A10="",$B10="",$C10="",N($D10)=0),"",IF(MOD(31-$B10,52)&gt;MOD($C10-$B10,52),"",SUMPRODUCT((Sätze!$B$2:$B$251=$A10)*(Wochenmengen!$C$2:$C$251&gt;0)*(MOD(31-Wochenmengen!$C$2:$C$251,52)&lt;=MOD(Wochenmengen!$D$2:$D$251-Wochenmengen!$C$2:$C$251,52))*Wochenmengen!$F$2:$F$251)/$D10))</f>
        <v/>
      </c>
      <c r="AK10" s="36">
        <f>IF(OR($A10="",$B10="",$C10="",N($D10)=0),"",IF(MOD(32-$B10,52)&gt;MOD($C10-$B10,52),"",SUMPRODUCT((Sätze!$B$2:$B$251=$A10)*(Wochenmengen!$C$2:$C$251&gt;0)*(MOD(32-Wochenmengen!$C$2:$C$251,52)&lt;=MOD(Wochenmengen!$D$2:$D$251-Wochenmengen!$C$2:$C$251,52))*Wochenmengen!$F$2:$F$251)/$D10))</f>
        <v/>
      </c>
      <c r="AL10" s="36">
        <f>IF(OR($A10="",$B10="",$C10="",N($D10)=0),"",IF(MOD(33-$B10,52)&gt;MOD($C10-$B10,52),"",SUMPRODUCT((Sätze!$B$2:$B$251=$A10)*(Wochenmengen!$C$2:$C$251&gt;0)*(MOD(33-Wochenmengen!$C$2:$C$251,52)&lt;=MOD(Wochenmengen!$D$2:$D$251-Wochenmengen!$C$2:$C$251,52))*Wochenmengen!$F$2:$F$251)/$D10))</f>
        <v/>
      </c>
      <c r="AM10" s="36">
        <f>IF(OR($A10="",$B10="",$C10="",N($D10)=0),"",IF(MOD(34-$B10,52)&gt;MOD($C10-$B10,52),"",SUMPRODUCT((Sätze!$B$2:$B$251=$A10)*(Wochenmengen!$C$2:$C$251&gt;0)*(MOD(34-Wochenmengen!$C$2:$C$251,52)&lt;=MOD(Wochenmengen!$D$2:$D$251-Wochenmengen!$C$2:$C$251,52))*Wochenmengen!$F$2:$F$251)/$D10))</f>
        <v/>
      </c>
      <c r="AN10" s="36">
        <f>IF(OR($A10="",$B10="",$C10="",N($D10)=0),"",IF(MOD(35-$B10,52)&gt;MOD($C10-$B10,52),"",SUMPRODUCT((Sätze!$B$2:$B$251=$A10)*(Wochenmengen!$C$2:$C$251&gt;0)*(MOD(35-Wochenmengen!$C$2:$C$251,52)&lt;=MOD(Wochenmengen!$D$2:$D$251-Wochenmengen!$C$2:$C$251,52))*Wochenmengen!$F$2:$F$251)/$D10))</f>
        <v/>
      </c>
      <c r="AO10" s="36">
        <f>IF(OR($A10="",$B10="",$C10="",N($D10)=0),"",IF(MOD(36-$B10,52)&gt;MOD($C10-$B10,52),"",SUMPRODUCT((Sätze!$B$2:$B$251=$A10)*(Wochenmengen!$C$2:$C$251&gt;0)*(MOD(36-Wochenmengen!$C$2:$C$251,52)&lt;=MOD(Wochenmengen!$D$2:$D$251-Wochenmengen!$C$2:$C$251,52))*Wochenmengen!$F$2:$F$251)/$D10))</f>
        <v/>
      </c>
      <c r="AP10" s="36">
        <f>IF(OR($A10="",$B10="",$C10="",N($D10)=0),"",IF(MOD(37-$B10,52)&gt;MOD($C10-$B10,52),"",SUMPRODUCT((Sätze!$B$2:$B$251=$A10)*(Wochenmengen!$C$2:$C$251&gt;0)*(MOD(37-Wochenmengen!$C$2:$C$251,52)&lt;=MOD(Wochenmengen!$D$2:$D$251-Wochenmengen!$C$2:$C$251,52))*Wochenmengen!$F$2:$F$251)/$D10))</f>
        <v/>
      </c>
      <c r="AQ10" s="36">
        <f>IF(OR($A10="",$B10="",$C10="",N($D10)=0),"",IF(MOD(38-$B10,52)&gt;MOD($C10-$B10,52),"",SUMPRODUCT((Sätze!$B$2:$B$251=$A10)*(Wochenmengen!$C$2:$C$251&gt;0)*(MOD(38-Wochenmengen!$C$2:$C$251,52)&lt;=MOD(Wochenmengen!$D$2:$D$251-Wochenmengen!$C$2:$C$251,52))*Wochenmengen!$F$2:$F$251)/$D10))</f>
        <v/>
      </c>
      <c r="AR10" s="36">
        <f>IF(OR($A10="",$B10="",$C10="",N($D10)=0),"",IF(MOD(39-$B10,52)&gt;MOD($C10-$B10,52),"",SUMPRODUCT((Sätze!$B$2:$B$251=$A10)*(Wochenmengen!$C$2:$C$251&gt;0)*(MOD(39-Wochenmengen!$C$2:$C$251,52)&lt;=MOD(Wochenmengen!$D$2:$D$251-Wochenmengen!$C$2:$C$251,52))*Wochenmengen!$F$2:$F$251)/$D10))</f>
        <v/>
      </c>
      <c r="AS10" s="36">
        <f>IF(OR($A10="",$B10="",$C10="",N($D10)=0),"",IF(MOD(40-$B10,52)&gt;MOD($C10-$B10,52),"",SUMPRODUCT((Sätze!$B$2:$B$251=$A10)*(Wochenmengen!$C$2:$C$251&gt;0)*(MOD(40-Wochenmengen!$C$2:$C$251,52)&lt;=MOD(Wochenmengen!$D$2:$D$251-Wochenmengen!$C$2:$C$251,52))*Wochenmengen!$F$2:$F$251)/$D10))</f>
        <v/>
      </c>
      <c r="AT10" s="36">
        <f>IF(OR($A10="",$B10="",$C10="",N($D10)=0),"",IF(MOD(41-$B10,52)&gt;MOD($C10-$B10,52),"",SUMPRODUCT((Sätze!$B$2:$B$251=$A10)*(Wochenmengen!$C$2:$C$251&gt;0)*(MOD(41-Wochenmengen!$C$2:$C$251,52)&lt;=MOD(Wochenmengen!$D$2:$D$251-Wochenmengen!$C$2:$C$251,52))*Wochenmengen!$F$2:$F$251)/$D10))</f>
        <v/>
      </c>
      <c r="AU10" s="36">
        <f>IF(OR($A10="",$B10="",$C10="",N($D10)=0),"",IF(MOD(42-$B10,52)&gt;MOD($C10-$B10,52),"",SUMPRODUCT((Sätze!$B$2:$B$251=$A10)*(Wochenmengen!$C$2:$C$251&gt;0)*(MOD(42-Wochenmengen!$C$2:$C$251,52)&lt;=MOD(Wochenmengen!$D$2:$D$251-Wochenmengen!$C$2:$C$251,52))*Wochenmengen!$F$2:$F$251)/$D10))</f>
        <v/>
      </c>
      <c r="AV10" s="36">
        <f>IF(OR($A10="",$B10="",$C10="",N($D10)=0),"",IF(MOD(43-$B10,52)&gt;MOD($C10-$B10,52),"",SUMPRODUCT((Sätze!$B$2:$B$251=$A10)*(Wochenmengen!$C$2:$C$251&gt;0)*(MOD(43-Wochenmengen!$C$2:$C$251,52)&lt;=MOD(Wochenmengen!$D$2:$D$251-Wochenmengen!$C$2:$C$251,52))*Wochenmengen!$F$2:$F$251)/$D10))</f>
        <v/>
      </c>
      <c r="AW10" s="36">
        <f>IF(OR($A10="",$B10="",$C10="",N($D10)=0),"",IF(MOD(44-$B10,52)&gt;MOD($C10-$B10,52),"",SUMPRODUCT((Sätze!$B$2:$B$251=$A10)*(Wochenmengen!$C$2:$C$251&gt;0)*(MOD(44-Wochenmengen!$C$2:$C$251,52)&lt;=MOD(Wochenmengen!$D$2:$D$251-Wochenmengen!$C$2:$C$251,52))*Wochenmengen!$F$2:$F$251)/$D10))</f>
        <v/>
      </c>
      <c r="AX10" s="36">
        <f>IF(OR($A10="",$B10="",$C10="",N($D10)=0),"",IF(MOD(45-$B10,52)&gt;MOD($C10-$B10,52),"",SUMPRODUCT((Sätze!$B$2:$B$251=$A10)*(Wochenmengen!$C$2:$C$251&gt;0)*(MOD(45-Wochenmengen!$C$2:$C$251,52)&lt;=MOD(Wochenmengen!$D$2:$D$251-Wochenmengen!$C$2:$C$251,52))*Wochenmengen!$F$2:$F$251)/$D10))</f>
        <v/>
      </c>
      <c r="AY10" s="36">
        <f>IF(OR($A10="",$B10="",$C10="",N($D10)=0),"",IF(MOD(46-$B10,52)&gt;MOD($C10-$B10,52),"",SUMPRODUCT((Sätze!$B$2:$B$251=$A10)*(Wochenmengen!$C$2:$C$251&gt;0)*(MOD(46-Wochenmengen!$C$2:$C$251,52)&lt;=MOD(Wochenmengen!$D$2:$D$251-Wochenmengen!$C$2:$C$251,52))*Wochenmengen!$F$2:$F$251)/$D10))</f>
        <v/>
      </c>
      <c r="AZ10" s="36">
        <f>IF(OR($A10="",$B10="",$C10="",N($D10)=0),"",IF(MOD(47-$B10,52)&gt;MOD($C10-$B10,52),"",SUMPRODUCT((Sätze!$B$2:$B$251=$A10)*(Wochenmengen!$C$2:$C$251&gt;0)*(MOD(47-Wochenmengen!$C$2:$C$251,52)&lt;=MOD(Wochenmengen!$D$2:$D$251-Wochenmengen!$C$2:$C$251,52))*Wochenmengen!$F$2:$F$251)/$D10))</f>
        <v/>
      </c>
      <c r="BA10" s="36">
        <f>IF(OR($A10="",$B10="",$C10="",N($D10)=0),"",IF(MOD(48-$B10,52)&gt;MOD($C10-$B10,52),"",SUMPRODUCT((Sätze!$B$2:$B$251=$A10)*(Wochenmengen!$C$2:$C$251&gt;0)*(MOD(48-Wochenmengen!$C$2:$C$251,52)&lt;=MOD(Wochenmengen!$D$2:$D$251-Wochenmengen!$C$2:$C$251,52))*Wochenmengen!$F$2:$F$251)/$D10))</f>
        <v/>
      </c>
      <c r="BB10" s="36">
        <f>IF(OR($A10="",$B10="",$C10="",N($D10)=0),"",IF(MOD(49-$B10,52)&gt;MOD($C10-$B10,52),"",SUMPRODUCT((Sätze!$B$2:$B$251=$A10)*(Wochenmengen!$C$2:$C$251&gt;0)*(MOD(49-Wochenmengen!$C$2:$C$251,52)&lt;=MOD(Wochenmengen!$D$2:$D$251-Wochenmengen!$C$2:$C$251,52))*Wochenmengen!$F$2:$F$251)/$D10))</f>
        <v/>
      </c>
      <c r="BC10" s="36">
        <f>IF(OR($A10="",$B10="",$C10="",N($D10)=0),"",IF(MOD(50-$B10,52)&gt;MOD($C10-$B10,52),"",SUMPRODUCT((Sätze!$B$2:$B$251=$A10)*(Wochenmengen!$C$2:$C$251&gt;0)*(MOD(50-Wochenmengen!$C$2:$C$251,52)&lt;=MOD(Wochenmengen!$D$2:$D$251-Wochenmengen!$C$2:$C$251,52))*Wochenmengen!$F$2:$F$251)/$D10))</f>
        <v/>
      </c>
      <c r="BD10" s="36">
        <f>IF(OR($A10="",$B10="",$C10="",N($D10)=0),"",IF(MOD(51-$B10,52)&gt;MOD($C10-$B10,52),"",SUMPRODUCT((Sätze!$B$2:$B$251=$A10)*(Wochenmengen!$C$2:$C$251&gt;0)*(MOD(51-Wochenmengen!$C$2:$C$251,52)&lt;=MOD(Wochenmengen!$D$2:$D$251-Wochenmengen!$C$2:$C$251,52))*Wochenmengen!$F$2:$F$251)/$D10))</f>
        <v/>
      </c>
      <c r="BE10" s="36">
        <f>IF(OR($A10="",$B10="",$C10="",N($D10)=0),"",IF(MOD(52-$B10,52)&gt;MOD($C10-$B10,52),"",SUMPRODUCT((Sätze!$B$2:$B$251=$A10)*(Wochenmengen!$C$2:$C$251&gt;0)*(MOD(52-Wochenmengen!$C$2:$C$251,52)&lt;=MOD(Wochenmengen!$D$2:$D$251-Wochenmengen!$C$2:$C$251,52))*Wochenmengen!$F$2:$F$251)/$D10))</f>
        <v/>
      </c>
      <c r="BF10" s="26">
        <f>IF($A10="","",SUMPRODUCT((F10:BE10&lt;&gt;"")*(F10:BE10&lt;1)))</f>
        <v/>
      </c>
    </row>
    <row r="11">
      <c r="A11" s="10">
        <f>IF(Bedarf!$B17="","",Bedarf!$B17)</f>
        <v/>
      </c>
      <c r="B11" s="26">
        <f>IF($A11="","",IF(Bedarf!$E17&lt;&gt;"",Bedarf!$E17,IFERROR(IF(_xlfn.MINIFS(Sätze!$H$2:$H$251,Sätze!$B$2:$B$251,$A11)=0,"",_xlfn.MINIFS(Sätze!$H$2:$H$251,Sätze!$B$2:$B$251,$A11)),"")))</f>
        <v/>
      </c>
      <c r="C11" s="26">
        <f>IF($A11="","",IF(Bedarf!$F17&lt;&gt;"",Bedarf!$F17,IFERROR(IF(_xlfn.MAXIFS(Sätze!$I$2:$I$251,Sätze!$B$2:$B$251,$A11)=0,"",_xlfn.MAXIFS(Sätze!$I$2:$I$251,Sätze!$B$2:$B$251,$A11)),"")))</f>
        <v/>
      </c>
      <c r="D11" s="15">
        <f>IF(OR($A11="",N(Bedarf!$G17)=0),"",Bedarf!$G17)</f>
        <v/>
      </c>
      <c r="E11" s="10">
        <f>IF($A11="","",T(Bedarf!$D17))</f>
        <v/>
      </c>
      <c r="F11" s="36">
        <f>IF(OR($A11="",$B11="",$C11="",N($D11)=0),"",IF(MOD(1-$B11,52)&gt;MOD($C11-$B11,52),"",SUMPRODUCT((Sätze!$B$2:$B$251=$A11)*(Wochenmengen!$C$2:$C$251&gt;0)*(MOD(1-Wochenmengen!$C$2:$C$251,52)&lt;=MOD(Wochenmengen!$D$2:$D$251-Wochenmengen!$C$2:$C$251,52))*Wochenmengen!$F$2:$F$251)/$D11))</f>
        <v/>
      </c>
      <c r="G11" s="36">
        <f>IF(OR($A11="",$B11="",$C11="",N($D11)=0),"",IF(MOD(2-$B11,52)&gt;MOD($C11-$B11,52),"",SUMPRODUCT((Sätze!$B$2:$B$251=$A11)*(Wochenmengen!$C$2:$C$251&gt;0)*(MOD(2-Wochenmengen!$C$2:$C$251,52)&lt;=MOD(Wochenmengen!$D$2:$D$251-Wochenmengen!$C$2:$C$251,52))*Wochenmengen!$F$2:$F$251)/$D11))</f>
        <v/>
      </c>
      <c r="H11" s="36">
        <f>IF(OR($A11="",$B11="",$C11="",N($D11)=0),"",IF(MOD(3-$B11,52)&gt;MOD($C11-$B11,52),"",SUMPRODUCT((Sätze!$B$2:$B$251=$A11)*(Wochenmengen!$C$2:$C$251&gt;0)*(MOD(3-Wochenmengen!$C$2:$C$251,52)&lt;=MOD(Wochenmengen!$D$2:$D$251-Wochenmengen!$C$2:$C$251,52))*Wochenmengen!$F$2:$F$251)/$D11))</f>
        <v/>
      </c>
      <c r="I11" s="36">
        <f>IF(OR($A11="",$B11="",$C11="",N($D11)=0),"",IF(MOD(4-$B11,52)&gt;MOD($C11-$B11,52),"",SUMPRODUCT((Sätze!$B$2:$B$251=$A11)*(Wochenmengen!$C$2:$C$251&gt;0)*(MOD(4-Wochenmengen!$C$2:$C$251,52)&lt;=MOD(Wochenmengen!$D$2:$D$251-Wochenmengen!$C$2:$C$251,52))*Wochenmengen!$F$2:$F$251)/$D11))</f>
        <v/>
      </c>
      <c r="J11" s="36">
        <f>IF(OR($A11="",$B11="",$C11="",N($D11)=0),"",IF(MOD(5-$B11,52)&gt;MOD($C11-$B11,52),"",SUMPRODUCT((Sätze!$B$2:$B$251=$A11)*(Wochenmengen!$C$2:$C$251&gt;0)*(MOD(5-Wochenmengen!$C$2:$C$251,52)&lt;=MOD(Wochenmengen!$D$2:$D$251-Wochenmengen!$C$2:$C$251,52))*Wochenmengen!$F$2:$F$251)/$D11))</f>
        <v/>
      </c>
      <c r="K11" s="36">
        <f>IF(OR($A11="",$B11="",$C11="",N($D11)=0),"",IF(MOD(6-$B11,52)&gt;MOD($C11-$B11,52),"",SUMPRODUCT((Sätze!$B$2:$B$251=$A11)*(Wochenmengen!$C$2:$C$251&gt;0)*(MOD(6-Wochenmengen!$C$2:$C$251,52)&lt;=MOD(Wochenmengen!$D$2:$D$251-Wochenmengen!$C$2:$C$251,52))*Wochenmengen!$F$2:$F$251)/$D11))</f>
        <v/>
      </c>
      <c r="L11" s="36">
        <f>IF(OR($A11="",$B11="",$C11="",N($D11)=0),"",IF(MOD(7-$B11,52)&gt;MOD($C11-$B11,52),"",SUMPRODUCT((Sätze!$B$2:$B$251=$A11)*(Wochenmengen!$C$2:$C$251&gt;0)*(MOD(7-Wochenmengen!$C$2:$C$251,52)&lt;=MOD(Wochenmengen!$D$2:$D$251-Wochenmengen!$C$2:$C$251,52))*Wochenmengen!$F$2:$F$251)/$D11))</f>
        <v/>
      </c>
      <c r="M11" s="36">
        <f>IF(OR($A11="",$B11="",$C11="",N($D11)=0),"",IF(MOD(8-$B11,52)&gt;MOD($C11-$B11,52),"",SUMPRODUCT((Sätze!$B$2:$B$251=$A11)*(Wochenmengen!$C$2:$C$251&gt;0)*(MOD(8-Wochenmengen!$C$2:$C$251,52)&lt;=MOD(Wochenmengen!$D$2:$D$251-Wochenmengen!$C$2:$C$251,52))*Wochenmengen!$F$2:$F$251)/$D11))</f>
        <v/>
      </c>
      <c r="N11" s="36">
        <f>IF(OR($A11="",$B11="",$C11="",N($D11)=0),"",IF(MOD(9-$B11,52)&gt;MOD($C11-$B11,52),"",SUMPRODUCT((Sätze!$B$2:$B$251=$A11)*(Wochenmengen!$C$2:$C$251&gt;0)*(MOD(9-Wochenmengen!$C$2:$C$251,52)&lt;=MOD(Wochenmengen!$D$2:$D$251-Wochenmengen!$C$2:$C$251,52))*Wochenmengen!$F$2:$F$251)/$D11))</f>
        <v/>
      </c>
      <c r="O11" s="36">
        <f>IF(OR($A11="",$B11="",$C11="",N($D11)=0),"",IF(MOD(10-$B11,52)&gt;MOD($C11-$B11,52),"",SUMPRODUCT((Sätze!$B$2:$B$251=$A11)*(Wochenmengen!$C$2:$C$251&gt;0)*(MOD(10-Wochenmengen!$C$2:$C$251,52)&lt;=MOD(Wochenmengen!$D$2:$D$251-Wochenmengen!$C$2:$C$251,52))*Wochenmengen!$F$2:$F$251)/$D11))</f>
        <v/>
      </c>
      <c r="P11" s="36">
        <f>IF(OR($A11="",$B11="",$C11="",N($D11)=0),"",IF(MOD(11-$B11,52)&gt;MOD($C11-$B11,52),"",SUMPRODUCT((Sätze!$B$2:$B$251=$A11)*(Wochenmengen!$C$2:$C$251&gt;0)*(MOD(11-Wochenmengen!$C$2:$C$251,52)&lt;=MOD(Wochenmengen!$D$2:$D$251-Wochenmengen!$C$2:$C$251,52))*Wochenmengen!$F$2:$F$251)/$D11))</f>
        <v/>
      </c>
      <c r="Q11" s="36">
        <f>IF(OR($A11="",$B11="",$C11="",N($D11)=0),"",IF(MOD(12-$B11,52)&gt;MOD($C11-$B11,52),"",SUMPRODUCT((Sätze!$B$2:$B$251=$A11)*(Wochenmengen!$C$2:$C$251&gt;0)*(MOD(12-Wochenmengen!$C$2:$C$251,52)&lt;=MOD(Wochenmengen!$D$2:$D$251-Wochenmengen!$C$2:$C$251,52))*Wochenmengen!$F$2:$F$251)/$D11))</f>
        <v/>
      </c>
      <c r="R11" s="36">
        <f>IF(OR($A11="",$B11="",$C11="",N($D11)=0),"",IF(MOD(13-$B11,52)&gt;MOD($C11-$B11,52),"",SUMPRODUCT((Sätze!$B$2:$B$251=$A11)*(Wochenmengen!$C$2:$C$251&gt;0)*(MOD(13-Wochenmengen!$C$2:$C$251,52)&lt;=MOD(Wochenmengen!$D$2:$D$251-Wochenmengen!$C$2:$C$251,52))*Wochenmengen!$F$2:$F$251)/$D11))</f>
        <v/>
      </c>
      <c r="S11" s="36">
        <f>IF(OR($A11="",$B11="",$C11="",N($D11)=0),"",IF(MOD(14-$B11,52)&gt;MOD($C11-$B11,52),"",SUMPRODUCT((Sätze!$B$2:$B$251=$A11)*(Wochenmengen!$C$2:$C$251&gt;0)*(MOD(14-Wochenmengen!$C$2:$C$251,52)&lt;=MOD(Wochenmengen!$D$2:$D$251-Wochenmengen!$C$2:$C$251,52))*Wochenmengen!$F$2:$F$251)/$D11))</f>
        <v/>
      </c>
      <c r="T11" s="36">
        <f>IF(OR($A11="",$B11="",$C11="",N($D11)=0),"",IF(MOD(15-$B11,52)&gt;MOD($C11-$B11,52),"",SUMPRODUCT((Sätze!$B$2:$B$251=$A11)*(Wochenmengen!$C$2:$C$251&gt;0)*(MOD(15-Wochenmengen!$C$2:$C$251,52)&lt;=MOD(Wochenmengen!$D$2:$D$251-Wochenmengen!$C$2:$C$251,52))*Wochenmengen!$F$2:$F$251)/$D11))</f>
        <v/>
      </c>
      <c r="U11" s="36">
        <f>IF(OR($A11="",$B11="",$C11="",N($D11)=0),"",IF(MOD(16-$B11,52)&gt;MOD($C11-$B11,52),"",SUMPRODUCT((Sätze!$B$2:$B$251=$A11)*(Wochenmengen!$C$2:$C$251&gt;0)*(MOD(16-Wochenmengen!$C$2:$C$251,52)&lt;=MOD(Wochenmengen!$D$2:$D$251-Wochenmengen!$C$2:$C$251,52))*Wochenmengen!$F$2:$F$251)/$D11))</f>
        <v/>
      </c>
      <c r="V11" s="36">
        <f>IF(OR($A11="",$B11="",$C11="",N($D11)=0),"",IF(MOD(17-$B11,52)&gt;MOD($C11-$B11,52),"",SUMPRODUCT((Sätze!$B$2:$B$251=$A11)*(Wochenmengen!$C$2:$C$251&gt;0)*(MOD(17-Wochenmengen!$C$2:$C$251,52)&lt;=MOD(Wochenmengen!$D$2:$D$251-Wochenmengen!$C$2:$C$251,52))*Wochenmengen!$F$2:$F$251)/$D11))</f>
        <v/>
      </c>
      <c r="W11" s="36">
        <f>IF(OR($A11="",$B11="",$C11="",N($D11)=0),"",IF(MOD(18-$B11,52)&gt;MOD($C11-$B11,52),"",SUMPRODUCT((Sätze!$B$2:$B$251=$A11)*(Wochenmengen!$C$2:$C$251&gt;0)*(MOD(18-Wochenmengen!$C$2:$C$251,52)&lt;=MOD(Wochenmengen!$D$2:$D$251-Wochenmengen!$C$2:$C$251,52))*Wochenmengen!$F$2:$F$251)/$D11))</f>
        <v/>
      </c>
      <c r="X11" s="36">
        <f>IF(OR($A11="",$B11="",$C11="",N($D11)=0),"",IF(MOD(19-$B11,52)&gt;MOD($C11-$B11,52),"",SUMPRODUCT((Sätze!$B$2:$B$251=$A11)*(Wochenmengen!$C$2:$C$251&gt;0)*(MOD(19-Wochenmengen!$C$2:$C$251,52)&lt;=MOD(Wochenmengen!$D$2:$D$251-Wochenmengen!$C$2:$C$251,52))*Wochenmengen!$F$2:$F$251)/$D11))</f>
        <v/>
      </c>
      <c r="Y11" s="36">
        <f>IF(OR($A11="",$B11="",$C11="",N($D11)=0),"",IF(MOD(20-$B11,52)&gt;MOD($C11-$B11,52),"",SUMPRODUCT((Sätze!$B$2:$B$251=$A11)*(Wochenmengen!$C$2:$C$251&gt;0)*(MOD(20-Wochenmengen!$C$2:$C$251,52)&lt;=MOD(Wochenmengen!$D$2:$D$251-Wochenmengen!$C$2:$C$251,52))*Wochenmengen!$F$2:$F$251)/$D11))</f>
        <v/>
      </c>
      <c r="Z11" s="36">
        <f>IF(OR($A11="",$B11="",$C11="",N($D11)=0),"",IF(MOD(21-$B11,52)&gt;MOD($C11-$B11,52),"",SUMPRODUCT((Sätze!$B$2:$B$251=$A11)*(Wochenmengen!$C$2:$C$251&gt;0)*(MOD(21-Wochenmengen!$C$2:$C$251,52)&lt;=MOD(Wochenmengen!$D$2:$D$251-Wochenmengen!$C$2:$C$251,52))*Wochenmengen!$F$2:$F$251)/$D11))</f>
        <v/>
      </c>
      <c r="AA11" s="36">
        <f>IF(OR($A11="",$B11="",$C11="",N($D11)=0),"",IF(MOD(22-$B11,52)&gt;MOD($C11-$B11,52),"",SUMPRODUCT((Sätze!$B$2:$B$251=$A11)*(Wochenmengen!$C$2:$C$251&gt;0)*(MOD(22-Wochenmengen!$C$2:$C$251,52)&lt;=MOD(Wochenmengen!$D$2:$D$251-Wochenmengen!$C$2:$C$251,52))*Wochenmengen!$F$2:$F$251)/$D11))</f>
        <v/>
      </c>
      <c r="AB11" s="36">
        <f>IF(OR($A11="",$B11="",$C11="",N($D11)=0),"",IF(MOD(23-$B11,52)&gt;MOD($C11-$B11,52),"",SUMPRODUCT((Sätze!$B$2:$B$251=$A11)*(Wochenmengen!$C$2:$C$251&gt;0)*(MOD(23-Wochenmengen!$C$2:$C$251,52)&lt;=MOD(Wochenmengen!$D$2:$D$251-Wochenmengen!$C$2:$C$251,52))*Wochenmengen!$F$2:$F$251)/$D11))</f>
        <v/>
      </c>
      <c r="AC11" s="36">
        <f>IF(OR($A11="",$B11="",$C11="",N($D11)=0),"",IF(MOD(24-$B11,52)&gt;MOD($C11-$B11,52),"",SUMPRODUCT((Sätze!$B$2:$B$251=$A11)*(Wochenmengen!$C$2:$C$251&gt;0)*(MOD(24-Wochenmengen!$C$2:$C$251,52)&lt;=MOD(Wochenmengen!$D$2:$D$251-Wochenmengen!$C$2:$C$251,52))*Wochenmengen!$F$2:$F$251)/$D11))</f>
        <v/>
      </c>
      <c r="AD11" s="36">
        <f>IF(OR($A11="",$B11="",$C11="",N($D11)=0),"",IF(MOD(25-$B11,52)&gt;MOD($C11-$B11,52),"",SUMPRODUCT((Sätze!$B$2:$B$251=$A11)*(Wochenmengen!$C$2:$C$251&gt;0)*(MOD(25-Wochenmengen!$C$2:$C$251,52)&lt;=MOD(Wochenmengen!$D$2:$D$251-Wochenmengen!$C$2:$C$251,52))*Wochenmengen!$F$2:$F$251)/$D11))</f>
        <v/>
      </c>
      <c r="AE11" s="36">
        <f>IF(OR($A11="",$B11="",$C11="",N($D11)=0),"",IF(MOD(26-$B11,52)&gt;MOD($C11-$B11,52),"",SUMPRODUCT((Sätze!$B$2:$B$251=$A11)*(Wochenmengen!$C$2:$C$251&gt;0)*(MOD(26-Wochenmengen!$C$2:$C$251,52)&lt;=MOD(Wochenmengen!$D$2:$D$251-Wochenmengen!$C$2:$C$251,52))*Wochenmengen!$F$2:$F$251)/$D11))</f>
        <v/>
      </c>
      <c r="AF11" s="36">
        <f>IF(OR($A11="",$B11="",$C11="",N($D11)=0),"",IF(MOD(27-$B11,52)&gt;MOD($C11-$B11,52),"",SUMPRODUCT((Sätze!$B$2:$B$251=$A11)*(Wochenmengen!$C$2:$C$251&gt;0)*(MOD(27-Wochenmengen!$C$2:$C$251,52)&lt;=MOD(Wochenmengen!$D$2:$D$251-Wochenmengen!$C$2:$C$251,52))*Wochenmengen!$F$2:$F$251)/$D11))</f>
        <v/>
      </c>
      <c r="AG11" s="36">
        <f>IF(OR($A11="",$B11="",$C11="",N($D11)=0),"",IF(MOD(28-$B11,52)&gt;MOD($C11-$B11,52),"",SUMPRODUCT((Sätze!$B$2:$B$251=$A11)*(Wochenmengen!$C$2:$C$251&gt;0)*(MOD(28-Wochenmengen!$C$2:$C$251,52)&lt;=MOD(Wochenmengen!$D$2:$D$251-Wochenmengen!$C$2:$C$251,52))*Wochenmengen!$F$2:$F$251)/$D11))</f>
        <v/>
      </c>
      <c r="AH11" s="36">
        <f>IF(OR($A11="",$B11="",$C11="",N($D11)=0),"",IF(MOD(29-$B11,52)&gt;MOD($C11-$B11,52),"",SUMPRODUCT((Sätze!$B$2:$B$251=$A11)*(Wochenmengen!$C$2:$C$251&gt;0)*(MOD(29-Wochenmengen!$C$2:$C$251,52)&lt;=MOD(Wochenmengen!$D$2:$D$251-Wochenmengen!$C$2:$C$251,52))*Wochenmengen!$F$2:$F$251)/$D11))</f>
        <v/>
      </c>
      <c r="AI11" s="36">
        <f>IF(OR($A11="",$B11="",$C11="",N($D11)=0),"",IF(MOD(30-$B11,52)&gt;MOD($C11-$B11,52),"",SUMPRODUCT((Sätze!$B$2:$B$251=$A11)*(Wochenmengen!$C$2:$C$251&gt;0)*(MOD(30-Wochenmengen!$C$2:$C$251,52)&lt;=MOD(Wochenmengen!$D$2:$D$251-Wochenmengen!$C$2:$C$251,52))*Wochenmengen!$F$2:$F$251)/$D11))</f>
        <v/>
      </c>
      <c r="AJ11" s="36">
        <f>IF(OR($A11="",$B11="",$C11="",N($D11)=0),"",IF(MOD(31-$B11,52)&gt;MOD($C11-$B11,52),"",SUMPRODUCT((Sätze!$B$2:$B$251=$A11)*(Wochenmengen!$C$2:$C$251&gt;0)*(MOD(31-Wochenmengen!$C$2:$C$251,52)&lt;=MOD(Wochenmengen!$D$2:$D$251-Wochenmengen!$C$2:$C$251,52))*Wochenmengen!$F$2:$F$251)/$D11))</f>
        <v/>
      </c>
      <c r="AK11" s="36">
        <f>IF(OR($A11="",$B11="",$C11="",N($D11)=0),"",IF(MOD(32-$B11,52)&gt;MOD($C11-$B11,52),"",SUMPRODUCT((Sätze!$B$2:$B$251=$A11)*(Wochenmengen!$C$2:$C$251&gt;0)*(MOD(32-Wochenmengen!$C$2:$C$251,52)&lt;=MOD(Wochenmengen!$D$2:$D$251-Wochenmengen!$C$2:$C$251,52))*Wochenmengen!$F$2:$F$251)/$D11))</f>
        <v/>
      </c>
      <c r="AL11" s="36">
        <f>IF(OR($A11="",$B11="",$C11="",N($D11)=0),"",IF(MOD(33-$B11,52)&gt;MOD($C11-$B11,52),"",SUMPRODUCT((Sätze!$B$2:$B$251=$A11)*(Wochenmengen!$C$2:$C$251&gt;0)*(MOD(33-Wochenmengen!$C$2:$C$251,52)&lt;=MOD(Wochenmengen!$D$2:$D$251-Wochenmengen!$C$2:$C$251,52))*Wochenmengen!$F$2:$F$251)/$D11))</f>
        <v/>
      </c>
      <c r="AM11" s="36">
        <f>IF(OR($A11="",$B11="",$C11="",N($D11)=0),"",IF(MOD(34-$B11,52)&gt;MOD($C11-$B11,52),"",SUMPRODUCT((Sätze!$B$2:$B$251=$A11)*(Wochenmengen!$C$2:$C$251&gt;0)*(MOD(34-Wochenmengen!$C$2:$C$251,52)&lt;=MOD(Wochenmengen!$D$2:$D$251-Wochenmengen!$C$2:$C$251,52))*Wochenmengen!$F$2:$F$251)/$D11))</f>
        <v/>
      </c>
      <c r="AN11" s="36">
        <f>IF(OR($A11="",$B11="",$C11="",N($D11)=0),"",IF(MOD(35-$B11,52)&gt;MOD($C11-$B11,52),"",SUMPRODUCT((Sätze!$B$2:$B$251=$A11)*(Wochenmengen!$C$2:$C$251&gt;0)*(MOD(35-Wochenmengen!$C$2:$C$251,52)&lt;=MOD(Wochenmengen!$D$2:$D$251-Wochenmengen!$C$2:$C$251,52))*Wochenmengen!$F$2:$F$251)/$D11))</f>
        <v/>
      </c>
      <c r="AO11" s="36">
        <f>IF(OR($A11="",$B11="",$C11="",N($D11)=0),"",IF(MOD(36-$B11,52)&gt;MOD($C11-$B11,52),"",SUMPRODUCT((Sätze!$B$2:$B$251=$A11)*(Wochenmengen!$C$2:$C$251&gt;0)*(MOD(36-Wochenmengen!$C$2:$C$251,52)&lt;=MOD(Wochenmengen!$D$2:$D$251-Wochenmengen!$C$2:$C$251,52))*Wochenmengen!$F$2:$F$251)/$D11))</f>
        <v/>
      </c>
      <c r="AP11" s="36">
        <f>IF(OR($A11="",$B11="",$C11="",N($D11)=0),"",IF(MOD(37-$B11,52)&gt;MOD($C11-$B11,52),"",SUMPRODUCT((Sätze!$B$2:$B$251=$A11)*(Wochenmengen!$C$2:$C$251&gt;0)*(MOD(37-Wochenmengen!$C$2:$C$251,52)&lt;=MOD(Wochenmengen!$D$2:$D$251-Wochenmengen!$C$2:$C$251,52))*Wochenmengen!$F$2:$F$251)/$D11))</f>
        <v/>
      </c>
      <c r="AQ11" s="36">
        <f>IF(OR($A11="",$B11="",$C11="",N($D11)=0),"",IF(MOD(38-$B11,52)&gt;MOD($C11-$B11,52),"",SUMPRODUCT((Sätze!$B$2:$B$251=$A11)*(Wochenmengen!$C$2:$C$251&gt;0)*(MOD(38-Wochenmengen!$C$2:$C$251,52)&lt;=MOD(Wochenmengen!$D$2:$D$251-Wochenmengen!$C$2:$C$251,52))*Wochenmengen!$F$2:$F$251)/$D11))</f>
        <v/>
      </c>
      <c r="AR11" s="36">
        <f>IF(OR($A11="",$B11="",$C11="",N($D11)=0),"",IF(MOD(39-$B11,52)&gt;MOD($C11-$B11,52),"",SUMPRODUCT((Sätze!$B$2:$B$251=$A11)*(Wochenmengen!$C$2:$C$251&gt;0)*(MOD(39-Wochenmengen!$C$2:$C$251,52)&lt;=MOD(Wochenmengen!$D$2:$D$251-Wochenmengen!$C$2:$C$251,52))*Wochenmengen!$F$2:$F$251)/$D11))</f>
        <v/>
      </c>
      <c r="AS11" s="36">
        <f>IF(OR($A11="",$B11="",$C11="",N($D11)=0),"",IF(MOD(40-$B11,52)&gt;MOD($C11-$B11,52),"",SUMPRODUCT((Sätze!$B$2:$B$251=$A11)*(Wochenmengen!$C$2:$C$251&gt;0)*(MOD(40-Wochenmengen!$C$2:$C$251,52)&lt;=MOD(Wochenmengen!$D$2:$D$251-Wochenmengen!$C$2:$C$251,52))*Wochenmengen!$F$2:$F$251)/$D11))</f>
        <v/>
      </c>
      <c r="AT11" s="36">
        <f>IF(OR($A11="",$B11="",$C11="",N($D11)=0),"",IF(MOD(41-$B11,52)&gt;MOD($C11-$B11,52),"",SUMPRODUCT((Sätze!$B$2:$B$251=$A11)*(Wochenmengen!$C$2:$C$251&gt;0)*(MOD(41-Wochenmengen!$C$2:$C$251,52)&lt;=MOD(Wochenmengen!$D$2:$D$251-Wochenmengen!$C$2:$C$251,52))*Wochenmengen!$F$2:$F$251)/$D11))</f>
        <v/>
      </c>
      <c r="AU11" s="36">
        <f>IF(OR($A11="",$B11="",$C11="",N($D11)=0),"",IF(MOD(42-$B11,52)&gt;MOD($C11-$B11,52),"",SUMPRODUCT((Sätze!$B$2:$B$251=$A11)*(Wochenmengen!$C$2:$C$251&gt;0)*(MOD(42-Wochenmengen!$C$2:$C$251,52)&lt;=MOD(Wochenmengen!$D$2:$D$251-Wochenmengen!$C$2:$C$251,52))*Wochenmengen!$F$2:$F$251)/$D11))</f>
        <v/>
      </c>
      <c r="AV11" s="36">
        <f>IF(OR($A11="",$B11="",$C11="",N($D11)=0),"",IF(MOD(43-$B11,52)&gt;MOD($C11-$B11,52),"",SUMPRODUCT((Sätze!$B$2:$B$251=$A11)*(Wochenmengen!$C$2:$C$251&gt;0)*(MOD(43-Wochenmengen!$C$2:$C$251,52)&lt;=MOD(Wochenmengen!$D$2:$D$251-Wochenmengen!$C$2:$C$251,52))*Wochenmengen!$F$2:$F$251)/$D11))</f>
        <v/>
      </c>
      <c r="AW11" s="36">
        <f>IF(OR($A11="",$B11="",$C11="",N($D11)=0),"",IF(MOD(44-$B11,52)&gt;MOD($C11-$B11,52),"",SUMPRODUCT((Sätze!$B$2:$B$251=$A11)*(Wochenmengen!$C$2:$C$251&gt;0)*(MOD(44-Wochenmengen!$C$2:$C$251,52)&lt;=MOD(Wochenmengen!$D$2:$D$251-Wochenmengen!$C$2:$C$251,52))*Wochenmengen!$F$2:$F$251)/$D11))</f>
        <v/>
      </c>
      <c r="AX11" s="36">
        <f>IF(OR($A11="",$B11="",$C11="",N($D11)=0),"",IF(MOD(45-$B11,52)&gt;MOD($C11-$B11,52),"",SUMPRODUCT((Sätze!$B$2:$B$251=$A11)*(Wochenmengen!$C$2:$C$251&gt;0)*(MOD(45-Wochenmengen!$C$2:$C$251,52)&lt;=MOD(Wochenmengen!$D$2:$D$251-Wochenmengen!$C$2:$C$251,52))*Wochenmengen!$F$2:$F$251)/$D11))</f>
        <v/>
      </c>
      <c r="AY11" s="36">
        <f>IF(OR($A11="",$B11="",$C11="",N($D11)=0),"",IF(MOD(46-$B11,52)&gt;MOD($C11-$B11,52),"",SUMPRODUCT((Sätze!$B$2:$B$251=$A11)*(Wochenmengen!$C$2:$C$251&gt;0)*(MOD(46-Wochenmengen!$C$2:$C$251,52)&lt;=MOD(Wochenmengen!$D$2:$D$251-Wochenmengen!$C$2:$C$251,52))*Wochenmengen!$F$2:$F$251)/$D11))</f>
        <v/>
      </c>
      <c r="AZ11" s="36">
        <f>IF(OR($A11="",$B11="",$C11="",N($D11)=0),"",IF(MOD(47-$B11,52)&gt;MOD($C11-$B11,52),"",SUMPRODUCT((Sätze!$B$2:$B$251=$A11)*(Wochenmengen!$C$2:$C$251&gt;0)*(MOD(47-Wochenmengen!$C$2:$C$251,52)&lt;=MOD(Wochenmengen!$D$2:$D$251-Wochenmengen!$C$2:$C$251,52))*Wochenmengen!$F$2:$F$251)/$D11))</f>
        <v/>
      </c>
      <c r="BA11" s="36">
        <f>IF(OR($A11="",$B11="",$C11="",N($D11)=0),"",IF(MOD(48-$B11,52)&gt;MOD($C11-$B11,52),"",SUMPRODUCT((Sätze!$B$2:$B$251=$A11)*(Wochenmengen!$C$2:$C$251&gt;0)*(MOD(48-Wochenmengen!$C$2:$C$251,52)&lt;=MOD(Wochenmengen!$D$2:$D$251-Wochenmengen!$C$2:$C$251,52))*Wochenmengen!$F$2:$F$251)/$D11))</f>
        <v/>
      </c>
      <c r="BB11" s="36">
        <f>IF(OR($A11="",$B11="",$C11="",N($D11)=0),"",IF(MOD(49-$B11,52)&gt;MOD($C11-$B11,52),"",SUMPRODUCT((Sätze!$B$2:$B$251=$A11)*(Wochenmengen!$C$2:$C$251&gt;0)*(MOD(49-Wochenmengen!$C$2:$C$251,52)&lt;=MOD(Wochenmengen!$D$2:$D$251-Wochenmengen!$C$2:$C$251,52))*Wochenmengen!$F$2:$F$251)/$D11))</f>
        <v/>
      </c>
      <c r="BC11" s="36">
        <f>IF(OR($A11="",$B11="",$C11="",N($D11)=0),"",IF(MOD(50-$B11,52)&gt;MOD($C11-$B11,52),"",SUMPRODUCT((Sätze!$B$2:$B$251=$A11)*(Wochenmengen!$C$2:$C$251&gt;0)*(MOD(50-Wochenmengen!$C$2:$C$251,52)&lt;=MOD(Wochenmengen!$D$2:$D$251-Wochenmengen!$C$2:$C$251,52))*Wochenmengen!$F$2:$F$251)/$D11))</f>
        <v/>
      </c>
      <c r="BD11" s="36">
        <f>IF(OR($A11="",$B11="",$C11="",N($D11)=0),"",IF(MOD(51-$B11,52)&gt;MOD($C11-$B11,52),"",SUMPRODUCT((Sätze!$B$2:$B$251=$A11)*(Wochenmengen!$C$2:$C$251&gt;0)*(MOD(51-Wochenmengen!$C$2:$C$251,52)&lt;=MOD(Wochenmengen!$D$2:$D$251-Wochenmengen!$C$2:$C$251,52))*Wochenmengen!$F$2:$F$251)/$D11))</f>
        <v/>
      </c>
      <c r="BE11" s="36">
        <f>IF(OR($A11="",$B11="",$C11="",N($D11)=0),"",IF(MOD(52-$B11,52)&gt;MOD($C11-$B11,52),"",SUMPRODUCT((Sätze!$B$2:$B$251=$A11)*(Wochenmengen!$C$2:$C$251&gt;0)*(MOD(52-Wochenmengen!$C$2:$C$251,52)&lt;=MOD(Wochenmengen!$D$2:$D$251-Wochenmengen!$C$2:$C$251,52))*Wochenmengen!$F$2:$F$251)/$D11))</f>
        <v/>
      </c>
      <c r="BF11" s="26">
        <f>IF($A11="","",SUMPRODUCT((F11:BE11&lt;&gt;"")*(F11:BE11&lt;1)))</f>
        <v/>
      </c>
    </row>
    <row r="12">
      <c r="A12" s="10">
        <f>IF(Bedarf!$B18="","",Bedarf!$B18)</f>
        <v/>
      </c>
      <c r="B12" s="26">
        <f>IF($A12="","",IF(Bedarf!$E18&lt;&gt;"",Bedarf!$E18,IFERROR(IF(_xlfn.MINIFS(Sätze!$H$2:$H$251,Sätze!$B$2:$B$251,$A12)=0,"",_xlfn.MINIFS(Sätze!$H$2:$H$251,Sätze!$B$2:$B$251,$A12)),"")))</f>
        <v/>
      </c>
      <c r="C12" s="26">
        <f>IF($A12="","",IF(Bedarf!$F18&lt;&gt;"",Bedarf!$F18,IFERROR(IF(_xlfn.MAXIFS(Sätze!$I$2:$I$251,Sätze!$B$2:$B$251,$A12)=0,"",_xlfn.MAXIFS(Sätze!$I$2:$I$251,Sätze!$B$2:$B$251,$A12)),"")))</f>
        <v/>
      </c>
      <c r="D12" s="15">
        <f>IF(OR($A12="",N(Bedarf!$G18)=0),"",Bedarf!$G18)</f>
        <v/>
      </c>
      <c r="E12" s="10">
        <f>IF($A12="","",T(Bedarf!$D18))</f>
        <v/>
      </c>
      <c r="F12" s="36">
        <f>IF(OR($A12="",$B12="",$C12="",N($D12)=0),"",IF(MOD(1-$B12,52)&gt;MOD($C12-$B12,52),"",SUMPRODUCT((Sätze!$B$2:$B$251=$A12)*(Wochenmengen!$C$2:$C$251&gt;0)*(MOD(1-Wochenmengen!$C$2:$C$251,52)&lt;=MOD(Wochenmengen!$D$2:$D$251-Wochenmengen!$C$2:$C$251,52))*Wochenmengen!$F$2:$F$251)/$D12))</f>
        <v/>
      </c>
      <c r="G12" s="36">
        <f>IF(OR($A12="",$B12="",$C12="",N($D12)=0),"",IF(MOD(2-$B12,52)&gt;MOD($C12-$B12,52),"",SUMPRODUCT((Sätze!$B$2:$B$251=$A12)*(Wochenmengen!$C$2:$C$251&gt;0)*(MOD(2-Wochenmengen!$C$2:$C$251,52)&lt;=MOD(Wochenmengen!$D$2:$D$251-Wochenmengen!$C$2:$C$251,52))*Wochenmengen!$F$2:$F$251)/$D12))</f>
        <v/>
      </c>
      <c r="H12" s="36">
        <f>IF(OR($A12="",$B12="",$C12="",N($D12)=0),"",IF(MOD(3-$B12,52)&gt;MOD($C12-$B12,52),"",SUMPRODUCT((Sätze!$B$2:$B$251=$A12)*(Wochenmengen!$C$2:$C$251&gt;0)*(MOD(3-Wochenmengen!$C$2:$C$251,52)&lt;=MOD(Wochenmengen!$D$2:$D$251-Wochenmengen!$C$2:$C$251,52))*Wochenmengen!$F$2:$F$251)/$D12))</f>
        <v/>
      </c>
      <c r="I12" s="36">
        <f>IF(OR($A12="",$B12="",$C12="",N($D12)=0),"",IF(MOD(4-$B12,52)&gt;MOD($C12-$B12,52),"",SUMPRODUCT((Sätze!$B$2:$B$251=$A12)*(Wochenmengen!$C$2:$C$251&gt;0)*(MOD(4-Wochenmengen!$C$2:$C$251,52)&lt;=MOD(Wochenmengen!$D$2:$D$251-Wochenmengen!$C$2:$C$251,52))*Wochenmengen!$F$2:$F$251)/$D12))</f>
        <v/>
      </c>
      <c r="J12" s="36">
        <f>IF(OR($A12="",$B12="",$C12="",N($D12)=0),"",IF(MOD(5-$B12,52)&gt;MOD($C12-$B12,52),"",SUMPRODUCT((Sätze!$B$2:$B$251=$A12)*(Wochenmengen!$C$2:$C$251&gt;0)*(MOD(5-Wochenmengen!$C$2:$C$251,52)&lt;=MOD(Wochenmengen!$D$2:$D$251-Wochenmengen!$C$2:$C$251,52))*Wochenmengen!$F$2:$F$251)/$D12))</f>
        <v/>
      </c>
      <c r="K12" s="36">
        <f>IF(OR($A12="",$B12="",$C12="",N($D12)=0),"",IF(MOD(6-$B12,52)&gt;MOD($C12-$B12,52),"",SUMPRODUCT((Sätze!$B$2:$B$251=$A12)*(Wochenmengen!$C$2:$C$251&gt;0)*(MOD(6-Wochenmengen!$C$2:$C$251,52)&lt;=MOD(Wochenmengen!$D$2:$D$251-Wochenmengen!$C$2:$C$251,52))*Wochenmengen!$F$2:$F$251)/$D12))</f>
        <v/>
      </c>
      <c r="L12" s="36">
        <f>IF(OR($A12="",$B12="",$C12="",N($D12)=0),"",IF(MOD(7-$B12,52)&gt;MOD($C12-$B12,52),"",SUMPRODUCT((Sätze!$B$2:$B$251=$A12)*(Wochenmengen!$C$2:$C$251&gt;0)*(MOD(7-Wochenmengen!$C$2:$C$251,52)&lt;=MOD(Wochenmengen!$D$2:$D$251-Wochenmengen!$C$2:$C$251,52))*Wochenmengen!$F$2:$F$251)/$D12))</f>
        <v/>
      </c>
      <c r="M12" s="36">
        <f>IF(OR($A12="",$B12="",$C12="",N($D12)=0),"",IF(MOD(8-$B12,52)&gt;MOD($C12-$B12,52),"",SUMPRODUCT((Sätze!$B$2:$B$251=$A12)*(Wochenmengen!$C$2:$C$251&gt;0)*(MOD(8-Wochenmengen!$C$2:$C$251,52)&lt;=MOD(Wochenmengen!$D$2:$D$251-Wochenmengen!$C$2:$C$251,52))*Wochenmengen!$F$2:$F$251)/$D12))</f>
        <v/>
      </c>
      <c r="N12" s="36">
        <f>IF(OR($A12="",$B12="",$C12="",N($D12)=0),"",IF(MOD(9-$B12,52)&gt;MOD($C12-$B12,52),"",SUMPRODUCT((Sätze!$B$2:$B$251=$A12)*(Wochenmengen!$C$2:$C$251&gt;0)*(MOD(9-Wochenmengen!$C$2:$C$251,52)&lt;=MOD(Wochenmengen!$D$2:$D$251-Wochenmengen!$C$2:$C$251,52))*Wochenmengen!$F$2:$F$251)/$D12))</f>
        <v/>
      </c>
      <c r="O12" s="36">
        <f>IF(OR($A12="",$B12="",$C12="",N($D12)=0),"",IF(MOD(10-$B12,52)&gt;MOD($C12-$B12,52),"",SUMPRODUCT((Sätze!$B$2:$B$251=$A12)*(Wochenmengen!$C$2:$C$251&gt;0)*(MOD(10-Wochenmengen!$C$2:$C$251,52)&lt;=MOD(Wochenmengen!$D$2:$D$251-Wochenmengen!$C$2:$C$251,52))*Wochenmengen!$F$2:$F$251)/$D12))</f>
        <v/>
      </c>
      <c r="P12" s="36">
        <f>IF(OR($A12="",$B12="",$C12="",N($D12)=0),"",IF(MOD(11-$B12,52)&gt;MOD($C12-$B12,52),"",SUMPRODUCT((Sätze!$B$2:$B$251=$A12)*(Wochenmengen!$C$2:$C$251&gt;0)*(MOD(11-Wochenmengen!$C$2:$C$251,52)&lt;=MOD(Wochenmengen!$D$2:$D$251-Wochenmengen!$C$2:$C$251,52))*Wochenmengen!$F$2:$F$251)/$D12))</f>
        <v/>
      </c>
      <c r="Q12" s="36">
        <f>IF(OR($A12="",$B12="",$C12="",N($D12)=0),"",IF(MOD(12-$B12,52)&gt;MOD($C12-$B12,52),"",SUMPRODUCT((Sätze!$B$2:$B$251=$A12)*(Wochenmengen!$C$2:$C$251&gt;0)*(MOD(12-Wochenmengen!$C$2:$C$251,52)&lt;=MOD(Wochenmengen!$D$2:$D$251-Wochenmengen!$C$2:$C$251,52))*Wochenmengen!$F$2:$F$251)/$D12))</f>
        <v/>
      </c>
      <c r="R12" s="36">
        <f>IF(OR($A12="",$B12="",$C12="",N($D12)=0),"",IF(MOD(13-$B12,52)&gt;MOD($C12-$B12,52),"",SUMPRODUCT((Sätze!$B$2:$B$251=$A12)*(Wochenmengen!$C$2:$C$251&gt;0)*(MOD(13-Wochenmengen!$C$2:$C$251,52)&lt;=MOD(Wochenmengen!$D$2:$D$251-Wochenmengen!$C$2:$C$251,52))*Wochenmengen!$F$2:$F$251)/$D12))</f>
        <v/>
      </c>
      <c r="S12" s="36">
        <f>IF(OR($A12="",$B12="",$C12="",N($D12)=0),"",IF(MOD(14-$B12,52)&gt;MOD($C12-$B12,52),"",SUMPRODUCT((Sätze!$B$2:$B$251=$A12)*(Wochenmengen!$C$2:$C$251&gt;0)*(MOD(14-Wochenmengen!$C$2:$C$251,52)&lt;=MOD(Wochenmengen!$D$2:$D$251-Wochenmengen!$C$2:$C$251,52))*Wochenmengen!$F$2:$F$251)/$D12))</f>
        <v/>
      </c>
      <c r="T12" s="36">
        <f>IF(OR($A12="",$B12="",$C12="",N($D12)=0),"",IF(MOD(15-$B12,52)&gt;MOD($C12-$B12,52),"",SUMPRODUCT((Sätze!$B$2:$B$251=$A12)*(Wochenmengen!$C$2:$C$251&gt;0)*(MOD(15-Wochenmengen!$C$2:$C$251,52)&lt;=MOD(Wochenmengen!$D$2:$D$251-Wochenmengen!$C$2:$C$251,52))*Wochenmengen!$F$2:$F$251)/$D12))</f>
        <v/>
      </c>
      <c r="U12" s="36">
        <f>IF(OR($A12="",$B12="",$C12="",N($D12)=0),"",IF(MOD(16-$B12,52)&gt;MOD($C12-$B12,52),"",SUMPRODUCT((Sätze!$B$2:$B$251=$A12)*(Wochenmengen!$C$2:$C$251&gt;0)*(MOD(16-Wochenmengen!$C$2:$C$251,52)&lt;=MOD(Wochenmengen!$D$2:$D$251-Wochenmengen!$C$2:$C$251,52))*Wochenmengen!$F$2:$F$251)/$D12))</f>
        <v/>
      </c>
      <c r="V12" s="36">
        <f>IF(OR($A12="",$B12="",$C12="",N($D12)=0),"",IF(MOD(17-$B12,52)&gt;MOD($C12-$B12,52),"",SUMPRODUCT((Sätze!$B$2:$B$251=$A12)*(Wochenmengen!$C$2:$C$251&gt;0)*(MOD(17-Wochenmengen!$C$2:$C$251,52)&lt;=MOD(Wochenmengen!$D$2:$D$251-Wochenmengen!$C$2:$C$251,52))*Wochenmengen!$F$2:$F$251)/$D12))</f>
        <v/>
      </c>
      <c r="W12" s="36">
        <f>IF(OR($A12="",$B12="",$C12="",N($D12)=0),"",IF(MOD(18-$B12,52)&gt;MOD($C12-$B12,52),"",SUMPRODUCT((Sätze!$B$2:$B$251=$A12)*(Wochenmengen!$C$2:$C$251&gt;0)*(MOD(18-Wochenmengen!$C$2:$C$251,52)&lt;=MOD(Wochenmengen!$D$2:$D$251-Wochenmengen!$C$2:$C$251,52))*Wochenmengen!$F$2:$F$251)/$D12))</f>
        <v/>
      </c>
      <c r="X12" s="36">
        <f>IF(OR($A12="",$B12="",$C12="",N($D12)=0),"",IF(MOD(19-$B12,52)&gt;MOD($C12-$B12,52),"",SUMPRODUCT((Sätze!$B$2:$B$251=$A12)*(Wochenmengen!$C$2:$C$251&gt;0)*(MOD(19-Wochenmengen!$C$2:$C$251,52)&lt;=MOD(Wochenmengen!$D$2:$D$251-Wochenmengen!$C$2:$C$251,52))*Wochenmengen!$F$2:$F$251)/$D12))</f>
        <v/>
      </c>
      <c r="Y12" s="36">
        <f>IF(OR($A12="",$B12="",$C12="",N($D12)=0),"",IF(MOD(20-$B12,52)&gt;MOD($C12-$B12,52),"",SUMPRODUCT((Sätze!$B$2:$B$251=$A12)*(Wochenmengen!$C$2:$C$251&gt;0)*(MOD(20-Wochenmengen!$C$2:$C$251,52)&lt;=MOD(Wochenmengen!$D$2:$D$251-Wochenmengen!$C$2:$C$251,52))*Wochenmengen!$F$2:$F$251)/$D12))</f>
        <v/>
      </c>
      <c r="Z12" s="36">
        <f>IF(OR($A12="",$B12="",$C12="",N($D12)=0),"",IF(MOD(21-$B12,52)&gt;MOD($C12-$B12,52),"",SUMPRODUCT((Sätze!$B$2:$B$251=$A12)*(Wochenmengen!$C$2:$C$251&gt;0)*(MOD(21-Wochenmengen!$C$2:$C$251,52)&lt;=MOD(Wochenmengen!$D$2:$D$251-Wochenmengen!$C$2:$C$251,52))*Wochenmengen!$F$2:$F$251)/$D12))</f>
        <v/>
      </c>
      <c r="AA12" s="36">
        <f>IF(OR($A12="",$B12="",$C12="",N($D12)=0),"",IF(MOD(22-$B12,52)&gt;MOD($C12-$B12,52),"",SUMPRODUCT((Sätze!$B$2:$B$251=$A12)*(Wochenmengen!$C$2:$C$251&gt;0)*(MOD(22-Wochenmengen!$C$2:$C$251,52)&lt;=MOD(Wochenmengen!$D$2:$D$251-Wochenmengen!$C$2:$C$251,52))*Wochenmengen!$F$2:$F$251)/$D12))</f>
        <v/>
      </c>
      <c r="AB12" s="36">
        <f>IF(OR($A12="",$B12="",$C12="",N($D12)=0),"",IF(MOD(23-$B12,52)&gt;MOD($C12-$B12,52),"",SUMPRODUCT((Sätze!$B$2:$B$251=$A12)*(Wochenmengen!$C$2:$C$251&gt;0)*(MOD(23-Wochenmengen!$C$2:$C$251,52)&lt;=MOD(Wochenmengen!$D$2:$D$251-Wochenmengen!$C$2:$C$251,52))*Wochenmengen!$F$2:$F$251)/$D12))</f>
        <v/>
      </c>
      <c r="AC12" s="36">
        <f>IF(OR($A12="",$B12="",$C12="",N($D12)=0),"",IF(MOD(24-$B12,52)&gt;MOD($C12-$B12,52),"",SUMPRODUCT((Sätze!$B$2:$B$251=$A12)*(Wochenmengen!$C$2:$C$251&gt;0)*(MOD(24-Wochenmengen!$C$2:$C$251,52)&lt;=MOD(Wochenmengen!$D$2:$D$251-Wochenmengen!$C$2:$C$251,52))*Wochenmengen!$F$2:$F$251)/$D12))</f>
        <v/>
      </c>
      <c r="AD12" s="36">
        <f>IF(OR($A12="",$B12="",$C12="",N($D12)=0),"",IF(MOD(25-$B12,52)&gt;MOD($C12-$B12,52),"",SUMPRODUCT((Sätze!$B$2:$B$251=$A12)*(Wochenmengen!$C$2:$C$251&gt;0)*(MOD(25-Wochenmengen!$C$2:$C$251,52)&lt;=MOD(Wochenmengen!$D$2:$D$251-Wochenmengen!$C$2:$C$251,52))*Wochenmengen!$F$2:$F$251)/$D12))</f>
        <v/>
      </c>
      <c r="AE12" s="36">
        <f>IF(OR($A12="",$B12="",$C12="",N($D12)=0),"",IF(MOD(26-$B12,52)&gt;MOD($C12-$B12,52),"",SUMPRODUCT((Sätze!$B$2:$B$251=$A12)*(Wochenmengen!$C$2:$C$251&gt;0)*(MOD(26-Wochenmengen!$C$2:$C$251,52)&lt;=MOD(Wochenmengen!$D$2:$D$251-Wochenmengen!$C$2:$C$251,52))*Wochenmengen!$F$2:$F$251)/$D12))</f>
        <v/>
      </c>
      <c r="AF12" s="36">
        <f>IF(OR($A12="",$B12="",$C12="",N($D12)=0),"",IF(MOD(27-$B12,52)&gt;MOD($C12-$B12,52),"",SUMPRODUCT((Sätze!$B$2:$B$251=$A12)*(Wochenmengen!$C$2:$C$251&gt;0)*(MOD(27-Wochenmengen!$C$2:$C$251,52)&lt;=MOD(Wochenmengen!$D$2:$D$251-Wochenmengen!$C$2:$C$251,52))*Wochenmengen!$F$2:$F$251)/$D12))</f>
        <v/>
      </c>
      <c r="AG12" s="36">
        <f>IF(OR($A12="",$B12="",$C12="",N($D12)=0),"",IF(MOD(28-$B12,52)&gt;MOD($C12-$B12,52),"",SUMPRODUCT((Sätze!$B$2:$B$251=$A12)*(Wochenmengen!$C$2:$C$251&gt;0)*(MOD(28-Wochenmengen!$C$2:$C$251,52)&lt;=MOD(Wochenmengen!$D$2:$D$251-Wochenmengen!$C$2:$C$251,52))*Wochenmengen!$F$2:$F$251)/$D12))</f>
        <v/>
      </c>
      <c r="AH12" s="36">
        <f>IF(OR($A12="",$B12="",$C12="",N($D12)=0),"",IF(MOD(29-$B12,52)&gt;MOD($C12-$B12,52),"",SUMPRODUCT((Sätze!$B$2:$B$251=$A12)*(Wochenmengen!$C$2:$C$251&gt;0)*(MOD(29-Wochenmengen!$C$2:$C$251,52)&lt;=MOD(Wochenmengen!$D$2:$D$251-Wochenmengen!$C$2:$C$251,52))*Wochenmengen!$F$2:$F$251)/$D12))</f>
        <v/>
      </c>
      <c r="AI12" s="36">
        <f>IF(OR($A12="",$B12="",$C12="",N($D12)=0),"",IF(MOD(30-$B12,52)&gt;MOD($C12-$B12,52),"",SUMPRODUCT((Sätze!$B$2:$B$251=$A12)*(Wochenmengen!$C$2:$C$251&gt;0)*(MOD(30-Wochenmengen!$C$2:$C$251,52)&lt;=MOD(Wochenmengen!$D$2:$D$251-Wochenmengen!$C$2:$C$251,52))*Wochenmengen!$F$2:$F$251)/$D12))</f>
        <v/>
      </c>
      <c r="AJ12" s="36">
        <f>IF(OR($A12="",$B12="",$C12="",N($D12)=0),"",IF(MOD(31-$B12,52)&gt;MOD($C12-$B12,52),"",SUMPRODUCT((Sätze!$B$2:$B$251=$A12)*(Wochenmengen!$C$2:$C$251&gt;0)*(MOD(31-Wochenmengen!$C$2:$C$251,52)&lt;=MOD(Wochenmengen!$D$2:$D$251-Wochenmengen!$C$2:$C$251,52))*Wochenmengen!$F$2:$F$251)/$D12))</f>
        <v/>
      </c>
      <c r="AK12" s="36">
        <f>IF(OR($A12="",$B12="",$C12="",N($D12)=0),"",IF(MOD(32-$B12,52)&gt;MOD($C12-$B12,52),"",SUMPRODUCT((Sätze!$B$2:$B$251=$A12)*(Wochenmengen!$C$2:$C$251&gt;0)*(MOD(32-Wochenmengen!$C$2:$C$251,52)&lt;=MOD(Wochenmengen!$D$2:$D$251-Wochenmengen!$C$2:$C$251,52))*Wochenmengen!$F$2:$F$251)/$D12))</f>
        <v/>
      </c>
      <c r="AL12" s="36">
        <f>IF(OR($A12="",$B12="",$C12="",N($D12)=0),"",IF(MOD(33-$B12,52)&gt;MOD($C12-$B12,52),"",SUMPRODUCT((Sätze!$B$2:$B$251=$A12)*(Wochenmengen!$C$2:$C$251&gt;0)*(MOD(33-Wochenmengen!$C$2:$C$251,52)&lt;=MOD(Wochenmengen!$D$2:$D$251-Wochenmengen!$C$2:$C$251,52))*Wochenmengen!$F$2:$F$251)/$D12))</f>
        <v/>
      </c>
      <c r="AM12" s="36">
        <f>IF(OR($A12="",$B12="",$C12="",N($D12)=0),"",IF(MOD(34-$B12,52)&gt;MOD($C12-$B12,52),"",SUMPRODUCT((Sätze!$B$2:$B$251=$A12)*(Wochenmengen!$C$2:$C$251&gt;0)*(MOD(34-Wochenmengen!$C$2:$C$251,52)&lt;=MOD(Wochenmengen!$D$2:$D$251-Wochenmengen!$C$2:$C$251,52))*Wochenmengen!$F$2:$F$251)/$D12))</f>
        <v/>
      </c>
      <c r="AN12" s="36">
        <f>IF(OR($A12="",$B12="",$C12="",N($D12)=0),"",IF(MOD(35-$B12,52)&gt;MOD($C12-$B12,52),"",SUMPRODUCT((Sätze!$B$2:$B$251=$A12)*(Wochenmengen!$C$2:$C$251&gt;0)*(MOD(35-Wochenmengen!$C$2:$C$251,52)&lt;=MOD(Wochenmengen!$D$2:$D$251-Wochenmengen!$C$2:$C$251,52))*Wochenmengen!$F$2:$F$251)/$D12))</f>
        <v/>
      </c>
      <c r="AO12" s="36">
        <f>IF(OR($A12="",$B12="",$C12="",N($D12)=0),"",IF(MOD(36-$B12,52)&gt;MOD($C12-$B12,52),"",SUMPRODUCT((Sätze!$B$2:$B$251=$A12)*(Wochenmengen!$C$2:$C$251&gt;0)*(MOD(36-Wochenmengen!$C$2:$C$251,52)&lt;=MOD(Wochenmengen!$D$2:$D$251-Wochenmengen!$C$2:$C$251,52))*Wochenmengen!$F$2:$F$251)/$D12))</f>
        <v/>
      </c>
      <c r="AP12" s="36">
        <f>IF(OR($A12="",$B12="",$C12="",N($D12)=0),"",IF(MOD(37-$B12,52)&gt;MOD($C12-$B12,52),"",SUMPRODUCT((Sätze!$B$2:$B$251=$A12)*(Wochenmengen!$C$2:$C$251&gt;0)*(MOD(37-Wochenmengen!$C$2:$C$251,52)&lt;=MOD(Wochenmengen!$D$2:$D$251-Wochenmengen!$C$2:$C$251,52))*Wochenmengen!$F$2:$F$251)/$D12))</f>
        <v/>
      </c>
      <c r="AQ12" s="36">
        <f>IF(OR($A12="",$B12="",$C12="",N($D12)=0),"",IF(MOD(38-$B12,52)&gt;MOD($C12-$B12,52),"",SUMPRODUCT((Sätze!$B$2:$B$251=$A12)*(Wochenmengen!$C$2:$C$251&gt;0)*(MOD(38-Wochenmengen!$C$2:$C$251,52)&lt;=MOD(Wochenmengen!$D$2:$D$251-Wochenmengen!$C$2:$C$251,52))*Wochenmengen!$F$2:$F$251)/$D12))</f>
        <v/>
      </c>
      <c r="AR12" s="36">
        <f>IF(OR($A12="",$B12="",$C12="",N($D12)=0),"",IF(MOD(39-$B12,52)&gt;MOD($C12-$B12,52),"",SUMPRODUCT((Sätze!$B$2:$B$251=$A12)*(Wochenmengen!$C$2:$C$251&gt;0)*(MOD(39-Wochenmengen!$C$2:$C$251,52)&lt;=MOD(Wochenmengen!$D$2:$D$251-Wochenmengen!$C$2:$C$251,52))*Wochenmengen!$F$2:$F$251)/$D12))</f>
        <v/>
      </c>
      <c r="AS12" s="36">
        <f>IF(OR($A12="",$B12="",$C12="",N($D12)=0),"",IF(MOD(40-$B12,52)&gt;MOD($C12-$B12,52),"",SUMPRODUCT((Sätze!$B$2:$B$251=$A12)*(Wochenmengen!$C$2:$C$251&gt;0)*(MOD(40-Wochenmengen!$C$2:$C$251,52)&lt;=MOD(Wochenmengen!$D$2:$D$251-Wochenmengen!$C$2:$C$251,52))*Wochenmengen!$F$2:$F$251)/$D12))</f>
        <v/>
      </c>
      <c r="AT12" s="36">
        <f>IF(OR($A12="",$B12="",$C12="",N($D12)=0),"",IF(MOD(41-$B12,52)&gt;MOD($C12-$B12,52),"",SUMPRODUCT((Sätze!$B$2:$B$251=$A12)*(Wochenmengen!$C$2:$C$251&gt;0)*(MOD(41-Wochenmengen!$C$2:$C$251,52)&lt;=MOD(Wochenmengen!$D$2:$D$251-Wochenmengen!$C$2:$C$251,52))*Wochenmengen!$F$2:$F$251)/$D12))</f>
        <v/>
      </c>
      <c r="AU12" s="36">
        <f>IF(OR($A12="",$B12="",$C12="",N($D12)=0),"",IF(MOD(42-$B12,52)&gt;MOD($C12-$B12,52),"",SUMPRODUCT((Sätze!$B$2:$B$251=$A12)*(Wochenmengen!$C$2:$C$251&gt;0)*(MOD(42-Wochenmengen!$C$2:$C$251,52)&lt;=MOD(Wochenmengen!$D$2:$D$251-Wochenmengen!$C$2:$C$251,52))*Wochenmengen!$F$2:$F$251)/$D12))</f>
        <v/>
      </c>
      <c r="AV12" s="36">
        <f>IF(OR($A12="",$B12="",$C12="",N($D12)=0),"",IF(MOD(43-$B12,52)&gt;MOD($C12-$B12,52),"",SUMPRODUCT((Sätze!$B$2:$B$251=$A12)*(Wochenmengen!$C$2:$C$251&gt;0)*(MOD(43-Wochenmengen!$C$2:$C$251,52)&lt;=MOD(Wochenmengen!$D$2:$D$251-Wochenmengen!$C$2:$C$251,52))*Wochenmengen!$F$2:$F$251)/$D12))</f>
        <v/>
      </c>
      <c r="AW12" s="36">
        <f>IF(OR($A12="",$B12="",$C12="",N($D12)=0),"",IF(MOD(44-$B12,52)&gt;MOD($C12-$B12,52),"",SUMPRODUCT((Sätze!$B$2:$B$251=$A12)*(Wochenmengen!$C$2:$C$251&gt;0)*(MOD(44-Wochenmengen!$C$2:$C$251,52)&lt;=MOD(Wochenmengen!$D$2:$D$251-Wochenmengen!$C$2:$C$251,52))*Wochenmengen!$F$2:$F$251)/$D12))</f>
        <v/>
      </c>
      <c r="AX12" s="36">
        <f>IF(OR($A12="",$B12="",$C12="",N($D12)=0),"",IF(MOD(45-$B12,52)&gt;MOD($C12-$B12,52),"",SUMPRODUCT((Sätze!$B$2:$B$251=$A12)*(Wochenmengen!$C$2:$C$251&gt;0)*(MOD(45-Wochenmengen!$C$2:$C$251,52)&lt;=MOD(Wochenmengen!$D$2:$D$251-Wochenmengen!$C$2:$C$251,52))*Wochenmengen!$F$2:$F$251)/$D12))</f>
        <v/>
      </c>
      <c r="AY12" s="36">
        <f>IF(OR($A12="",$B12="",$C12="",N($D12)=0),"",IF(MOD(46-$B12,52)&gt;MOD($C12-$B12,52),"",SUMPRODUCT((Sätze!$B$2:$B$251=$A12)*(Wochenmengen!$C$2:$C$251&gt;0)*(MOD(46-Wochenmengen!$C$2:$C$251,52)&lt;=MOD(Wochenmengen!$D$2:$D$251-Wochenmengen!$C$2:$C$251,52))*Wochenmengen!$F$2:$F$251)/$D12))</f>
        <v/>
      </c>
      <c r="AZ12" s="36">
        <f>IF(OR($A12="",$B12="",$C12="",N($D12)=0),"",IF(MOD(47-$B12,52)&gt;MOD($C12-$B12,52),"",SUMPRODUCT((Sätze!$B$2:$B$251=$A12)*(Wochenmengen!$C$2:$C$251&gt;0)*(MOD(47-Wochenmengen!$C$2:$C$251,52)&lt;=MOD(Wochenmengen!$D$2:$D$251-Wochenmengen!$C$2:$C$251,52))*Wochenmengen!$F$2:$F$251)/$D12))</f>
        <v/>
      </c>
      <c r="BA12" s="36">
        <f>IF(OR($A12="",$B12="",$C12="",N($D12)=0),"",IF(MOD(48-$B12,52)&gt;MOD($C12-$B12,52),"",SUMPRODUCT((Sätze!$B$2:$B$251=$A12)*(Wochenmengen!$C$2:$C$251&gt;0)*(MOD(48-Wochenmengen!$C$2:$C$251,52)&lt;=MOD(Wochenmengen!$D$2:$D$251-Wochenmengen!$C$2:$C$251,52))*Wochenmengen!$F$2:$F$251)/$D12))</f>
        <v/>
      </c>
      <c r="BB12" s="36">
        <f>IF(OR($A12="",$B12="",$C12="",N($D12)=0),"",IF(MOD(49-$B12,52)&gt;MOD($C12-$B12,52),"",SUMPRODUCT((Sätze!$B$2:$B$251=$A12)*(Wochenmengen!$C$2:$C$251&gt;0)*(MOD(49-Wochenmengen!$C$2:$C$251,52)&lt;=MOD(Wochenmengen!$D$2:$D$251-Wochenmengen!$C$2:$C$251,52))*Wochenmengen!$F$2:$F$251)/$D12))</f>
        <v/>
      </c>
      <c r="BC12" s="36">
        <f>IF(OR($A12="",$B12="",$C12="",N($D12)=0),"",IF(MOD(50-$B12,52)&gt;MOD($C12-$B12,52),"",SUMPRODUCT((Sätze!$B$2:$B$251=$A12)*(Wochenmengen!$C$2:$C$251&gt;0)*(MOD(50-Wochenmengen!$C$2:$C$251,52)&lt;=MOD(Wochenmengen!$D$2:$D$251-Wochenmengen!$C$2:$C$251,52))*Wochenmengen!$F$2:$F$251)/$D12))</f>
        <v/>
      </c>
      <c r="BD12" s="36">
        <f>IF(OR($A12="",$B12="",$C12="",N($D12)=0),"",IF(MOD(51-$B12,52)&gt;MOD($C12-$B12,52),"",SUMPRODUCT((Sätze!$B$2:$B$251=$A12)*(Wochenmengen!$C$2:$C$251&gt;0)*(MOD(51-Wochenmengen!$C$2:$C$251,52)&lt;=MOD(Wochenmengen!$D$2:$D$251-Wochenmengen!$C$2:$C$251,52))*Wochenmengen!$F$2:$F$251)/$D12))</f>
        <v/>
      </c>
      <c r="BE12" s="36">
        <f>IF(OR($A12="",$B12="",$C12="",N($D12)=0),"",IF(MOD(52-$B12,52)&gt;MOD($C12-$B12,52),"",SUMPRODUCT((Sätze!$B$2:$B$251=$A12)*(Wochenmengen!$C$2:$C$251&gt;0)*(MOD(52-Wochenmengen!$C$2:$C$251,52)&lt;=MOD(Wochenmengen!$D$2:$D$251-Wochenmengen!$C$2:$C$251,52))*Wochenmengen!$F$2:$F$251)/$D12))</f>
        <v/>
      </c>
      <c r="BF12" s="26">
        <f>IF($A12="","",SUMPRODUCT((F12:BE12&lt;&gt;"")*(F12:BE12&lt;1)))</f>
        <v/>
      </c>
    </row>
    <row r="13">
      <c r="A13" s="10">
        <f>IF(Bedarf!$B19="","",Bedarf!$B19)</f>
        <v/>
      </c>
      <c r="B13" s="26">
        <f>IF($A13="","",IF(Bedarf!$E19&lt;&gt;"",Bedarf!$E19,IFERROR(IF(_xlfn.MINIFS(Sätze!$H$2:$H$251,Sätze!$B$2:$B$251,$A13)=0,"",_xlfn.MINIFS(Sätze!$H$2:$H$251,Sätze!$B$2:$B$251,$A13)),"")))</f>
        <v/>
      </c>
      <c r="C13" s="26">
        <f>IF($A13="","",IF(Bedarf!$F19&lt;&gt;"",Bedarf!$F19,IFERROR(IF(_xlfn.MAXIFS(Sätze!$I$2:$I$251,Sätze!$B$2:$B$251,$A13)=0,"",_xlfn.MAXIFS(Sätze!$I$2:$I$251,Sätze!$B$2:$B$251,$A13)),"")))</f>
        <v/>
      </c>
      <c r="D13" s="15">
        <f>IF(OR($A13="",N(Bedarf!$G19)=0),"",Bedarf!$G19)</f>
        <v/>
      </c>
      <c r="E13" s="10">
        <f>IF($A13="","",T(Bedarf!$D19))</f>
        <v/>
      </c>
      <c r="F13" s="36">
        <f>IF(OR($A13="",$B13="",$C13="",N($D13)=0),"",IF(MOD(1-$B13,52)&gt;MOD($C13-$B13,52),"",SUMPRODUCT((Sätze!$B$2:$B$251=$A13)*(Wochenmengen!$C$2:$C$251&gt;0)*(MOD(1-Wochenmengen!$C$2:$C$251,52)&lt;=MOD(Wochenmengen!$D$2:$D$251-Wochenmengen!$C$2:$C$251,52))*Wochenmengen!$F$2:$F$251)/$D13))</f>
        <v/>
      </c>
      <c r="G13" s="36">
        <f>IF(OR($A13="",$B13="",$C13="",N($D13)=0),"",IF(MOD(2-$B13,52)&gt;MOD($C13-$B13,52),"",SUMPRODUCT((Sätze!$B$2:$B$251=$A13)*(Wochenmengen!$C$2:$C$251&gt;0)*(MOD(2-Wochenmengen!$C$2:$C$251,52)&lt;=MOD(Wochenmengen!$D$2:$D$251-Wochenmengen!$C$2:$C$251,52))*Wochenmengen!$F$2:$F$251)/$D13))</f>
        <v/>
      </c>
      <c r="H13" s="36">
        <f>IF(OR($A13="",$B13="",$C13="",N($D13)=0),"",IF(MOD(3-$B13,52)&gt;MOD($C13-$B13,52),"",SUMPRODUCT((Sätze!$B$2:$B$251=$A13)*(Wochenmengen!$C$2:$C$251&gt;0)*(MOD(3-Wochenmengen!$C$2:$C$251,52)&lt;=MOD(Wochenmengen!$D$2:$D$251-Wochenmengen!$C$2:$C$251,52))*Wochenmengen!$F$2:$F$251)/$D13))</f>
        <v/>
      </c>
      <c r="I13" s="36">
        <f>IF(OR($A13="",$B13="",$C13="",N($D13)=0),"",IF(MOD(4-$B13,52)&gt;MOD($C13-$B13,52),"",SUMPRODUCT((Sätze!$B$2:$B$251=$A13)*(Wochenmengen!$C$2:$C$251&gt;0)*(MOD(4-Wochenmengen!$C$2:$C$251,52)&lt;=MOD(Wochenmengen!$D$2:$D$251-Wochenmengen!$C$2:$C$251,52))*Wochenmengen!$F$2:$F$251)/$D13))</f>
        <v/>
      </c>
      <c r="J13" s="36">
        <f>IF(OR($A13="",$B13="",$C13="",N($D13)=0),"",IF(MOD(5-$B13,52)&gt;MOD($C13-$B13,52),"",SUMPRODUCT((Sätze!$B$2:$B$251=$A13)*(Wochenmengen!$C$2:$C$251&gt;0)*(MOD(5-Wochenmengen!$C$2:$C$251,52)&lt;=MOD(Wochenmengen!$D$2:$D$251-Wochenmengen!$C$2:$C$251,52))*Wochenmengen!$F$2:$F$251)/$D13))</f>
        <v/>
      </c>
      <c r="K13" s="36">
        <f>IF(OR($A13="",$B13="",$C13="",N($D13)=0),"",IF(MOD(6-$B13,52)&gt;MOD($C13-$B13,52),"",SUMPRODUCT((Sätze!$B$2:$B$251=$A13)*(Wochenmengen!$C$2:$C$251&gt;0)*(MOD(6-Wochenmengen!$C$2:$C$251,52)&lt;=MOD(Wochenmengen!$D$2:$D$251-Wochenmengen!$C$2:$C$251,52))*Wochenmengen!$F$2:$F$251)/$D13))</f>
        <v/>
      </c>
      <c r="L13" s="36">
        <f>IF(OR($A13="",$B13="",$C13="",N($D13)=0),"",IF(MOD(7-$B13,52)&gt;MOD($C13-$B13,52),"",SUMPRODUCT((Sätze!$B$2:$B$251=$A13)*(Wochenmengen!$C$2:$C$251&gt;0)*(MOD(7-Wochenmengen!$C$2:$C$251,52)&lt;=MOD(Wochenmengen!$D$2:$D$251-Wochenmengen!$C$2:$C$251,52))*Wochenmengen!$F$2:$F$251)/$D13))</f>
        <v/>
      </c>
      <c r="M13" s="36">
        <f>IF(OR($A13="",$B13="",$C13="",N($D13)=0),"",IF(MOD(8-$B13,52)&gt;MOD($C13-$B13,52),"",SUMPRODUCT((Sätze!$B$2:$B$251=$A13)*(Wochenmengen!$C$2:$C$251&gt;0)*(MOD(8-Wochenmengen!$C$2:$C$251,52)&lt;=MOD(Wochenmengen!$D$2:$D$251-Wochenmengen!$C$2:$C$251,52))*Wochenmengen!$F$2:$F$251)/$D13))</f>
        <v/>
      </c>
      <c r="N13" s="36">
        <f>IF(OR($A13="",$B13="",$C13="",N($D13)=0),"",IF(MOD(9-$B13,52)&gt;MOD($C13-$B13,52),"",SUMPRODUCT((Sätze!$B$2:$B$251=$A13)*(Wochenmengen!$C$2:$C$251&gt;0)*(MOD(9-Wochenmengen!$C$2:$C$251,52)&lt;=MOD(Wochenmengen!$D$2:$D$251-Wochenmengen!$C$2:$C$251,52))*Wochenmengen!$F$2:$F$251)/$D13))</f>
        <v/>
      </c>
      <c r="O13" s="36">
        <f>IF(OR($A13="",$B13="",$C13="",N($D13)=0),"",IF(MOD(10-$B13,52)&gt;MOD($C13-$B13,52),"",SUMPRODUCT((Sätze!$B$2:$B$251=$A13)*(Wochenmengen!$C$2:$C$251&gt;0)*(MOD(10-Wochenmengen!$C$2:$C$251,52)&lt;=MOD(Wochenmengen!$D$2:$D$251-Wochenmengen!$C$2:$C$251,52))*Wochenmengen!$F$2:$F$251)/$D13))</f>
        <v/>
      </c>
      <c r="P13" s="36">
        <f>IF(OR($A13="",$B13="",$C13="",N($D13)=0),"",IF(MOD(11-$B13,52)&gt;MOD($C13-$B13,52),"",SUMPRODUCT((Sätze!$B$2:$B$251=$A13)*(Wochenmengen!$C$2:$C$251&gt;0)*(MOD(11-Wochenmengen!$C$2:$C$251,52)&lt;=MOD(Wochenmengen!$D$2:$D$251-Wochenmengen!$C$2:$C$251,52))*Wochenmengen!$F$2:$F$251)/$D13))</f>
        <v/>
      </c>
      <c r="Q13" s="36">
        <f>IF(OR($A13="",$B13="",$C13="",N($D13)=0),"",IF(MOD(12-$B13,52)&gt;MOD($C13-$B13,52),"",SUMPRODUCT((Sätze!$B$2:$B$251=$A13)*(Wochenmengen!$C$2:$C$251&gt;0)*(MOD(12-Wochenmengen!$C$2:$C$251,52)&lt;=MOD(Wochenmengen!$D$2:$D$251-Wochenmengen!$C$2:$C$251,52))*Wochenmengen!$F$2:$F$251)/$D13))</f>
        <v/>
      </c>
      <c r="R13" s="36">
        <f>IF(OR($A13="",$B13="",$C13="",N($D13)=0),"",IF(MOD(13-$B13,52)&gt;MOD($C13-$B13,52),"",SUMPRODUCT((Sätze!$B$2:$B$251=$A13)*(Wochenmengen!$C$2:$C$251&gt;0)*(MOD(13-Wochenmengen!$C$2:$C$251,52)&lt;=MOD(Wochenmengen!$D$2:$D$251-Wochenmengen!$C$2:$C$251,52))*Wochenmengen!$F$2:$F$251)/$D13))</f>
        <v/>
      </c>
      <c r="S13" s="36">
        <f>IF(OR($A13="",$B13="",$C13="",N($D13)=0),"",IF(MOD(14-$B13,52)&gt;MOD($C13-$B13,52),"",SUMPRODUCT((Sätze!$B$2:$B$251=$A13)*(Wochenmengen!$C$2:$C$251&gt;0)*(MOD(14-Wochenmengen!$C$2:$C$251,52)&lt;=MOD(Wochenmengen!$D$2:$D$251-Wochenmengen!$C$2:$C$251,52))*Wochenmengen!$F$2:$F$251)/$D13))</f>
        <v/>
      </c>
      <c r="T13" s="36">
        <f>IF(OR($A13="",$B13="",$C13="",N($D13)=0),"",IF(MOD(15-$B13,52)&gt;MOD($C13-$B13,52),"",SUMPRODUCT((Sätze!$B$2:$B$251=$A13)*(Wochenmengen!$C$2:$C$251&gt;0)*(MOD(15-Wochenmengen!$C$2:$C$251,52)&lt;=MOD(Wochenmengen!$D$2:$D$251-Wochenmengen!$C$2:$C$251,52))*Wochenmengen!$F$2:$F$251)/$D13))</f>
        <v/>
      </c>
      <c r="U13" s="36">
        <f>IF(OR($A13="",$B13="",$C13="",N($D13)=0),"",IF(MOD(16-$B13,52)&gt;MOD($C13-$B13,52),"",SUMPRODUCT((Sätze!$B$2:$B$251=$A13)*(Wochenmengen!$C$2:$C$251&gt;0)*(MOD(16-Wochenmengen!$C$2:$C$251,52)&lt;=MOD(Wochenmengen!$D$2:$D$251-Wochenmengen!$C$2:$C$251,52))*Wochenmengen!$F$2:$F$251)/$D13))</f>
        <v/>
      </c>
      <c r="V13" s="36">
        <f>IF(OR($A13="",$B13="",$C13="",N($D13)=0),"",IF(MOD(17-$B13,52)&gt;MOD($C13-$B13,52),"",SUMPRODUCT((Sätze!$B$2:$B$251=$A13)*(Wochenmengen!$C$2:$C$251&gt;0)*(MOD(17-Wochenmengen!$C$2:$C$251,52)&lt;=MOD(Wochenmengen!$D$2:$D$251-Wochenmengen!$C$2:$C$251,52))*Wochenmengen!$F$2:$F$251)/$D13))</f>
        <v/>
      </c>
      <c r="W13" s="36">
        <f>IF(OR($A13="",$B13="",$C13="",N($D13)=0),"",IF(MOD(18-$B13,52)&gt;MOD($C13-$B13,52),"",SUMPRODUCT((Sätze!$B$2:$B$251=$A13)*(Wochenmengen!$C$2:$C$251&gt;0)*(MOD(18-Wochenmengen!$C$2:$C$251,52)&lt;=MOD(Wochenmengen!$D$2:$D$251-Wochenmengen!$C$2:$C$251,52))*Wochenmengen!$F$2:$F$251)/$D13))</f>
        <v/>
      </c>
      <c r="X13" s="36">
        <f>IF(OR($A13="",$B13="",$C13="",N($D13)=0),"",IF(MOD(19-$B13,52)&gt;MOD($C13-$B13,52),"",SUMPRODUCT((Sätze!$B$2:$B$251=$A13)*(Wochenmengen!$C$2:$C$251&gt;0)*(MOD(19-Wochenmengen!$C$2:$C$251,52)&lt;=MOD(Wochenmengen!$D$2:$D$251-Wochenmengen!$C$2:$C$251,52))*Wochenmengen!$F$2:$F$251)/$D13))</f>
        <v/>
      </c>
      <c r="Y13" s="36">
        <f>IF(OR($A13="",$B13="",$C13="",N($D13)=0),"",IF(MOD(20-$B13,52)&gt;MOD($C13-$B13,52),"",SUMPRODUCT((Sätze!$B$2:$B$251=$A13)*(Wochenmengen!$C$2:$C$251&gt;0)*(MOD(20-Wochenmengen!$C$2:$C$251,52)&lt;=MOD(Wochenmengen!$D$2:$D$251-Wochenmengen!$C$2:$C$251,52))*Wochenmengen!$F$2:$F$251)/$D13))</f>
        <v/>
      </c>
      <c r="Z13" s="36">
        <f>IF(OR($A13="",$B13="",$C13="",N($D13)=0),"",IF(MOD(21-$B13,52)&gt;MOD($C13-$B13,52),"",SUMPRODUCT((Sätze!$B$2:$B$251=$A13)*(Wochenmengen!$C$2:$C$251&gt;0)*(MOD(21-Wochenmengen!$C$2:$C$251,52)&lt;=MOD(Wochenmengen!$D$2:$D$251-Wochenmengen!$C$2:$C$251,52))*Wochenmengen!$F$2:$F$251)/$D13))</f>
        <v/>
      </c>
      <c r="AA13" s="36">
        <f>IF(OR($A13="",$B13="",$C13="",N($D13)=0),"",IF(MOD(22-$B13,52)&gt;MOD($C13-$B13,52),"",SUMPRODUCT((Sätze!$B$2:$B$251=$A13)*(Wochenmengen!$C$2:$C$251&gt;0)*(MOD(22-Wochenmengen!$C$2:$C$251,52)&lt;=MOD(Wochenmengen!$D$2:$D$251-Wochenmengen!$C$2:$C$251,52))*Wochenmengen!$F$2:$F$251)/$D13))</f>
        <v/>
      </c>
      <c r="AB13" s="36">
        <f>IF(OR($A13="",$B13="",$C13="",N($D13)=0),"",IF(MOD(23-$B13,52)&gt;MOD($C13-$B13,52),"",SUMPRODUCT((Sätze!$B$2:$B$251=$A13)*(Wochenmengen!$C$2:$C$251&gt;0)*(MOD(23-Wochenmengen!$C$2:$C$251,52)&lt;=MOD(Wochenmengen!$D$2:$D$251-Wochenmengen!$C$2:$C$251,52))*Wochenmengen!$F$2:$F$251)/$D13))</f>
        <v/>
      </c>
      <c r="AC13" s="36">
        <f>IF(OR($A13="",$B13="",$C13="",N($D13)=0),"",IF(MOD(24-$B13,52)&gt;MOD($C13-$B13,52),"",SUMPRODUCT((Sätze!$B$2:$B$251=$A13)*(Wochenmengen!$C$2:$C$251&gt;0)*(MOD(24-Wochenmengen!$C$2:$C$251,52)&lt;=MOD(Wochenmengen!$D$2:$D$251-Wochenmengen!$C$2:$C$251,52))*Wochenmengen!$F$2:$F$251)/$D13))</f>
        <v/>
      </c>
      <c r="AD13" s="36">
        <f>IF(OR($A13="",$B13="",$C13="",N($D13)=0),"",IF(MOD(25-$B13,52)&gt;MOD($C13-$B13,52),"",SUMPRODUCT((Sätze!$B$2:$B$251=$A13)*(Wochenmengen!$C$2:$C$251&gt;0)*(MOD(25-Wochenmengen!$C$2:$C$251,52)&lt;=MOD(Wochenmengen!$D$2:$D$251-Wochenmengen!$C$2:$C$251,52))*Wochenmengen!$F$2:$F$251)/$D13))</f>
        <v/>
      </c>
      <c r="AE13" s="36">
        <f>IF(OR($A13="",$B13="",$C13="",N($D13)=0),"",IF(MOD(26-$B13,52)&gt;MOD($C13-$B13,52),"",SUMPRODUCT((Sätze!$B$2:$B$251=$A13)*(Wochenmengen!$C$2:$C$251&gt;0)*(MOD(26-Wochenmengen!$C$2:$C$251,52)&lt;=MOD(Wochenmengen!$D$2:$D$251-Wochenmengen!$C$2:$C$251,52))*Wochenmengen!$F$2:$F$251)/$D13))</f>
        <v/>
      </c>
      <c r="AF13" s="36">
        <f>IF(OR($A13="",$B13="",$C13="",N($D13)=0),"",IF(MOD(27-$B13,52)&gt;MOD($C13-$B13,52),"",SUMPRODUCT((Sätze!$B$2:$B$251=$A13)*(Wochenmengen!$C$2:$C$251&gt;0)*(MOD(27-Wochenmengen!$C$2:$C$251,52)&lt;=MOD(Wochenmengen!$D$2:$D$251-Wochenmengen!$C$2:$C$251,52))*Wochenmengen!$F$2:$F$251)/$D13))</f>
        <v/>
      </c>
      <c r="AG13" s="36">
        <f>IF(OR($A13="",$B13="",$C13="",N($D13)=0),"",IF(MOD(28-$B13,52)&gt;MOD($C13-$B13,52),"",SUMPRODUCT((Sätze!$B$2:$B$251=$A13)*(Wochenmengen!$C$2:$C$251&gt;0)*(MOD(28-Wochenmengen!$C$2:$C$251,52)&lt;=MOD(Wochenmengen!$D$2:$D$251-Wochenmengen!$C$2:$C$251,52))*Wochenmengen!$F$2:$F$251)/$D13))</f>
        <v/>
      </c>
      <c r="AH13" s="36">
        <f>IF(OR($A13="",$B13="",$C13="",N($D13)=0),"",IF(MOD(29-$B13,52)&gt;MOD($C13-$B13,52),"",SUMPRODUCT((Sätze!$B$2:$B$251=$A13)*(Wochenmengen!$C$2:$C$251&gt;0)*(MOD(29-Wochenmengen!$C$2:$C$251,52)&lt;=MOD(Wochenmengen!$D$2:$D$251-Wochenmengen!$C$2:$C$251,52))*Wochenmengen!$F$2:$F$251)/$D13))</f>
        <v/>
      </c>
      <c r="AI13" s="36">
        <f>IF(OR($A13="",$B13="",$C13="",N($D13)=0),"",IF(MOD(30-$B13,52)&gt;MOD($C13-$B13,52),"",SUMPRODUCT((Sätze!$B$2:$B$251=$A13)*(Wochenmengen!$C$2:$C$251&gt;0)*(MOD(30-Wochenmengen!$C$2:$C$251,52)&lt;=MOD(Wochenmengen!$D$2:$D$251-Wochenmengen!$C$2:$C$251,52))*Wochenmengen!$F$2:$F$251)/$D13))</f>
        <v/>
      </c>
      <c r="AJ13" s="36">
        <f>IF(OR($A13="",$B13="",$C13="",N($D13)=0),"",IF(MOD(31-$B13,52)&gt;MOD($C13-$B13,52),"",SUMPRODUCT((Sätze!$B$2:$B$251=$A13)*(Wochenmengen!$C$2:$C$251&gt;0)*(MOD(31-Wochenmengen!$C$2:$C$251,52)&lt;=MOD(Wochenmengen!$D$2:$D$251-Wochenmengen!$C$2:$C$251,52))*Wochenmengen!$F$2:$F$251)/$D13))</f>
        <v/>
      </c>
      <c r="AK13" s="36">
        <f>IF(OR($A13="",$B13="",$C13="",N($D13)=0),"",IF(MOD(32-$B13,52)&gt;MOD($C13-$B13,52),"",SUMPRODUCT((Sätze!$B$2:$B$251=$A13)*(Wochenmengen!$C$2:$C$251&gt;0)*(MOD(32-Wochenmengen!$C$2:$C$251,52)&lt;=MOD(Wochenmengen!$D$2:$D$251-Wochenmengen!$C$2:$C$251,52))*Wochenmengen!$F$2:$F$251)/$D13))</f>
        <v/>
      </c>
      <c r="AL13" s="36">
        <f>IF(OR($A13="",$B13="",$C13="",N($D13)=0),"",IF(MOD(33-$B13,52)&gt;MOD($C13-$B13,52),"",SUMPRODUCT((Sätze!$B$2:$B$251=$A13)*(Wochenmengen!$C$2:$C$251&gt;0)*(MOD(33-Wochenmengen!$C$2:$C$251,52)&lt;=MOD(Wochenmengen!$D$2:$D$251-Wochenmengen!$C$2:$C$251,52))*Wochenmengen!$F$2:$F$251)/$D13))</f>
        <v/>
      </c>
      <c r="AM13" s="36">
        <f>IF(OR($A13="",$B13="",$C13="",N($D13)=0),"",IF(MOD(34-$B13,52)&gt;MOD($C13-$B13,52),"",SUMPRODUCT((Sätze!$B$2:$B$251=$A13)*(Wochenmengen!$C$2:$C$251&gt;0)*(MOD(34-Wochenmengen!$C$2:$C$251,52)&lt;=MOD(Wochenmengen!$D$2:$D$251-Wochenmengen!$C$2:$C$251,52))*Wochenmengen!$F$2:$F$251)/$D13))</f>
        <v/>
      </c>
      <c r="AN13" s="36">
        <f>IF(OR($A13="",$B13="",$C13="",N($D13)=0),"",IF(MOD(35-$B13,52)&gt;MOD($C13-$B13,52),"",SUMPRODUCT((Sätze!$B$2:$B$251=$A13)*(Wochenmengen!$C$2:$C$251&gt;0)*(MOD(35-Wochenmengen!$C$2:$C$251,52)&lt;=MOD(Wochenmengen!$D$2:$D$251-Wochenmengen!$C$2:$C$251,52))*Wochenmengen!$F$2:$F$251)/$D13))</f>
        <v/>
      </c>
      <c r="AO13" s="36">
        <f>IF(OR($A13="",$B13="",$C13="",N($D13)=0),"",IF(MOD(36-$B13,52)&gt;MOD($C13-$B13,52),"",SUMPRODUCT((Sätze!$B$2:$B$251=$A13)*(Wochenmengen!$C$2:$C$251&gt;0)*(MOD(36-Wochenmengen!$C$2:$C$251,52)&lt;=MOD(Wochenmengen!$D$2:$D$251-Wochenmengen!$C$2:$C$251,52))*Wochenmengen!$F$2:$F$251)/$D13))</f>
        <v/>
      </c>
      <c r="AP13" s="36">
        <f>IF(OR($A13="",$B13="",$C13="",N($D13)=0),"",IF(MOD(37-$B13,52)&gt;MOD($C13-$B13,52),"",SUMPRODUCT((Sätze!$B$2:$B$251=$A13)*(Wochenmengen!$C$2:$C$251&gt;0)*(MOD(37-Wochenmengen!$C$2:$C$251,52)&lt;=MOD(Wochenmengen!$D$2:$D$251-Wochenmengen!$C$2:$C$251,52))*Wochenmengen!$F$2:$F$251)/$D13))</f>
        <v/>
      </c>
      <c r="AQ13" s="36">
        <f>IF(OR($A13="",$B13="",$C13="",N($D13)=0),"",IF(MOD(38-$B13,52)&gt;MOD($C13-$B13,52),"",SUMPRODUCT((Sätze!$B$2:$B$251=$A13)*(Wochenmengen!$C$2:$C$251&gt;0)*(MOD(38-Wochenmengen!$C$2:$C$251,52)&lt;=MOD(Wochenmengen!$D$2:$D$251-Wochenmengen!$C$2:$C$251,52))*Wochenmengen!$F$2:$F$251)/$D13))</f>
        <v/>
      </c>
      <c r="AR13" s="36">
        <f>IF(OR($A13="",$B13="",$C13="",N($D13)=0),"",IF(MOD(39-$B13,52)&gt;MOD($C13-$B13,52),"",SUMPRODUCT((Sätze!$B$2:$B$251=$A13)*(Wochenmengen!$C$2:$C$251&gt;0)*(MOD(39-Wochenmengen!$C$2:$C$251,52)&lt;=MOD(Wochenmengen!$D$2:$D$251-Wochenmengen!$C$2:$C$251,52))*Wochenmengen!$F$2:$F$251)/$D13))</f>
        <v/>
      </c>
      <c r="AS13" s="36">
        <f>IF(OR($A13="",$B13="",$C13="",N($D13)=0),"",IF(MOD(40-$B13,52)&gt;MOD($C13-$B13,52),"",SUMPRODUCT((Sätze!$B$2:$B$251=$A13)*(Wochenmengen!$C$2:$C$251&gt;0)*(MOD(40-Wochenmengen!$C$2:$C$251,52)&lt;=MOD(Wochenmengen!$D$2:$D$251-Wochenmengen!$C$2:$C$251,52))*Wochenmengen!$F$2:$F$251)/$D13))</f>
        <v/>
      </c>
      <c r="AT13" s="36">
        <f>IF(OR($A13="",$B13="",$C13="",N($D13)=0),"",IF(MOD(41-$B13,52)&gt;MOD($C13-$B13,52),"",SUMPRODUCT((Sätze!$B$2:$B$251=$A13)*(Wochenmengen!$C$2:$C$251&gt;0)*(MOD(41-Wochenmengen!$C$2:$C$251,52)&lt;=MOD(Wochenmengen!$D$2:$D$251-Wochenmengen!$C$2:$C$251,52))*Wochenmengen!$F$2:$F$251)/$D13))</f>
        <v/>
      </c>
      <c r="AU13" s="36">
        <f>IF(OR($A13="",$B13="",$C13="",N($D13)=0),"",IF(MOD(42-$B13,52)&gt;MOD($C13-$B13,52),"",SUMPRODUCT((Sätze!$B$2:$B$251=$A13)*(Wochenmengen!$C$2:$C$251&gt;0)*(MOD(42-Wochenmengen!$C$2:$C$251,52)&lt;=MOD(Wochenmengen!$D$2:$D$251-Wochenmengen!$C$2:$C$251,52))*Wochenmengen!$F$2:$F$251)/$D13))</f>
        <v/>
      </c>
      <c r="AV13" s="36">
        <f>IF(OR($A13="",$B13="",$C13="",N($D13)=0),"",IF(MOD(43-$B13,52)&gt;MOD($C13-$B13,52),"",SUMPRODUCT((Sätze!$B$2:$B$251=$A13)*(Wochenmengen!$C$2:$C$251&gt;0)*(MOD(43-Wochenmengen!$C$2:$C$251,52)&lt;=MOD(Wochenmengen!$D$2:$D$251-Wochenmengen!$C$2:$C$251,52))*Wochenmengen!$F$2:$F$251)/$D13))</f>
        <v/>
      </c>
      <c r="AW13" s="36">
        <f>IF(OR($A13="",$B13="",$C13="",N($D13)=0),"",IF(MOD(44-$B13,52)&gt;MOD($C13-$B13,52),"",SUMPRODUCT((Sätze!$B$2:$B$251=$A13)*(Wochenmengen!$C$2:$C$251&gt;0)*(MOD(44-Wochenmengen!$C$2:$C$251,52)&lt;=MOD(Wochenmengen!$D$2:$D$251-Wochenmengen!$C$2:$C$251,52))*Wochenmengen!$F$2:$F$251)/$D13))</f>
        <v/>
      </c>
      <c r="AX13" s="36">
        <f>IF(OR($A13="",$B13="",$C13="",N($D13)=0),"",IF(MOD(45-$B13,52)&gt;MOD($C13-$B13,52),"",SUMPRODUCT((Sätze!$B$2:$B$251=$A13)*(Wochenmengen!$C$2:$C$251&gt;0)*(MOD(45-Wochenmengen!$C$2:$C$251,52)&lt;=MOD(Wochenmengen!$D$2:$D$251-Wochenmengen!$C$2:$C$251,52))*Wochenmengen!$F$2:$F$251)/$D13))</f>
        <v/>
      </c>
      <c r="AY13" s="36">
        <f>IF(OR($A13="",$B13="",$C13="",N($D13)=0),"",IF(MOD(46-$B13,52)&gt;MOD($C13-$B13,52),"",SUMPRODUCT((Sätze!$B$2:$B$251=$A13)*(Wochenmengen!$C$2:$C$251&gt;0)*(MOD(46-Wochenmengen!$C$2:$C$251,52)&lt;=MOD(Wochenmengen!$D$2:$D$251-Wochenmengen!$C$2:$C$251,52))*Wochenmengen!$F$2:$F$251)/$D13))</f>
        <v/>
      </c>
      <c r="AZ13" s="36">
        <f>IF(OR($A13="",$B13="",$C13="",N($D13)=0),"",IF(MOD(47-$B13,52)&gt;MOD($C13-$B13,52),"",SUMPRODUCT((Sätze!$B$2:$B$251=$A13)*(Wochenmengen!$C$2:$C$251&gt;0)*(MOD(47-Wochenmengen!$C$2:$C$251,52)&lt;=MOD(Wochenmengen!$D$2:$D$251-Wochenmengen!$C$2:$C$251,52))*Wochenmengen!$F$2:$F$251)/$D13))</f>
        <v/>
      </c>
      <c r="BA13" s="36">
        <f>IF(OR($A13="",$B13="",$C13="",N($D13)=0),"",IF(MOD(48-$B13,52)&gt;MOD($C13-$B13,52),"",SUMPRODUCT((Sätze!$B$2:$B$251=$A13)*(Wochenmengen!$C$2:$C$251&gt;0)*(MOD(48-Wochenmengen!$C$2:$C$251,52)&lt;=MOD(Wochenmengen!$D$2:$D$251-Wochenmengen!$C$2:$C$251,52))*Wochenmengen!$F$2:$F$251)/$D13))</f>
        <v/>
      </c>
      <c r="BB13" s="36">
        <f>IF(OR($A13="",$B13="",$C13="",N($D13)=0),"",IF(MOD(49-$B13,52)&gt;MOD($C13-$B13,52),"",SUMPRODUCT((Sätze!$B$2:$B$251=$A13)*(Wochenmengen!$C$2:$C$251&gt;0)*(MOD(49-Wochenmengen!$C$2:$C$251,52)&lt;=MOD(Wochenmengen!$D$2:$D$251-Wochenmengen!$C$2:$C$251,52))*Wochenmengen!$F$2:$F$251)/$D13))</f>
        <v/>
      </c>
      <c r="BC13" s="36">
        <f>IF(OR($A13="",$B13="",$C13="",N($D13)=0),"",IF(MOD(50-$B13,52)&gt;MOD($C13-$B13,52),"",SUMPRODUCT((Sätze!$B$2:$B$251=$A13)*(Wochenmengen!$C$2:$C$251&gt;0)*(MOD(50-Wochenmengen!$C$2:$C$251,52)&lt;=MOD(Wochenmengen!$D$2:$D$251-Wochenmengen!$C$2:$C$251,52))*Wochenmengen!$F$2:$F$251)/$D13))</f>
        <v/>
      </c>
      <c r="BD13" s="36">
        <f>IF(OR($A13="",$B13="",$C13="",N($D13)=0),"",IF(MOD(51-$B13,52)&gt;MOD($C13-$B13,52),"",SUMPRODUCT((Sätze!$B$2:$B$251=$A13)*(Wochenmengen!$C$2:$C$251&gt;0)*(MOD(51-Wochenmengen!$C$2:$C$251,52)&lt;=MOD(Wochenmengen!$D$2:$D$251-Wochenmengen!$C$2:$C$251,52))*Wochenmengen!$F$2:$F$251)/$D13))</f>
        <v/>
      </c>
      <c r="BE13" s="36">
        <f>IF(OR($A13="",$B13="",$C13="",N($D13)=0),"",IF(MOD(52-$B13,52)&gt;MOD($C13-$B13,52),"",SUMPRODUCT((Sätze!$B$2:$B$251=$A13)*(Wochenmengen!$C$2:$C$251&gt;0)*(MOD(52-Wochenmengen!$C$2:$C$251,52)&lt;=MOD(Wochenmengen!$D$2:$D$251-Wochenmengen!$C$2:$C$251,52))*Wochenmengen!$F$2:$F$251)/$D13))</f>
        <v/>
      </c>
      <c r="BF13" s="26">
        <f>IF($A13="","",SUMPRODUCT((F13:BE13&lt;&gt;"")*(F13:BE13&lt;1)))</f>
        <v/>
      </c>
    </row>
    <row r="14">
      <c r="A14" s="10">
        <f>IF(Bedarf!$B20="","",Bedarf!$B20)</f>
        <v/>
      </c>
      <c r="B14" s="26">
        <f>IF($A14="","",IF(Bedarf!$E20&lt;&gt;"",Bedarf!$E20,IFERROR(IF(_xlfn.MINIFS(Sätze!$H$2:$H$251,Sätze!$B$2:$B$251,$A14)=0,"",_xlfn.MINIFS(Sätze!$H$2:$H$251,Sätze!$B$2:$B$251,$A14)),"")))</f>
        <v/>
      </c>
      <c r="C14" s="26">
        <f>IF($A14="","",IF(Bedarf!$F20&lt;&gt;"",Bedarf!$F20,IFERROR(IF(_xlfn.MAXIFS(Sätze!$I$2:$I$251,Sätze!$B$2:$B$251,$A14)=0,"",_xlfn.MAXIFS(Sätze!$I$2:$I$251,Sätze!$B$2:$B$251,$A14)),"")))</f>
        <v/>
      </c>
      <c r="D14" s="15">
        <f>IF(OR($A14="",N(Bedarf!$G20)=0),"",Bedarf!$G20)</f>
        <v/>
      </c>
      <c r="E14" s="10">
        <f>IF($A14="","",T(Bedarf!$D20))</f>
        <v/>
      </c>
      <c r="F14" s="36">
        <f>IF(OR($A14="",$B14="",$C14="",N($D14)=0),"",IF(MOD(1-$B14,52)&gt;MOD($C14-$B14,52),"",SUMPRODUCT((Sätze!$B$2:$B$251=$A14)*(Wochenmengen!$C$2:$C$251&gt;0)*(MOD(1-Wochenmengen!$C$2:$C$251,52)&lt;=MOD(Wochenmengen!$D$2:$D$251-Wochenmengen!$C$2:$C$251,52))*Wochenmengen!$F$2:$F$251)/$D14))</f>
        <v/>
      </c>
      <c r="G14" s="36">
        <f>IF(OR($A14="",$B14="",$C14="",N($D14)=0),"",IF(MOD(2-$B14,52)&gt;MOD($C14-$B14,52),"",SUMPRODUCT((Sätze!$B$2:$B$251=$A14)*(Wochenmengen!$C$2:$C$251&gt;0)*(MOD(2-Wochenmengen!$C$2:$C$251,52)&lt;=MOD(Wochenmengen!$D$2:$D$251-Wochenmengen!$C$2:$C$251,52))*Wochenmengen!$F$2:$F$251)/$D14))</f>
        <v/>
      </c>
      <c r="H14" s="36">
        <f>IF(OR($A14="",$B14="",$C14="",N($D14)=0),"",IF(MOD(3-$B14,52)&gt;MOD($C14-$B14,52),"",SUMPRODUCT((Sätze!$B$2:$B$251=$A14)*(Wochenmengen!$C$2:$C$251&gt;0)*(MOD(3-Wochenmengen!$C$2:$C$251,52)&lt;=MOD(Wochenmengen!$D$2:$D$251-Wochenmengen!$C$2:$C$251,52))*Wochenmengen!$F$2:$F$251)/$D14))</f>
        <v/>
      </c>
      <c r="I14" s="36">
        <f>IF(OR($A14="",$B14="",$C14="",N($D14)=0),"",IF(MOD(4-$B14,52)&gt;MOD($C14-$B14,52),"",SUMPRODUCT((Sätze!$B$2:$B$251=$A14)*(Wochenmengen!$C$2:$C$251&gt;0)*(MOD(4-Wochenmengen!$C$2:$C$251,52)&lt;=MOD(Wochenmengen!$D$2:$D$251-Wochenmengen!$C$2:$C$251,52))*Wochenmengen!$F$2:$F$251)/$D14))</f>
        <v/>
      </c>
      <c r="J14" s="36">
        <f>IF(OR($A14="",$B14="",$C14="",N($D14)=0),"",IF(MOD(5-$B14,52)&gt;MOD($C14-$B14,52),"",SUMPRODUCT((Sätze!$B$2:$B$251=$A14)*(Wochenmengen!$C$2:$C$251&gt;0)*(MOD(5-Wochenmengen!$C$2:$C$251,52)&lt;=MOD(Wochenmengen!$D$2:$D$251-Wochenmengen!$C$2:$C$251,52))*Wochenmengen!$F$2:$F$251)/$D14))</f>
        <v/>
      </c>
      <c r="K14" s="36">
        <f>IF(OR($A14="",$B14="",$C14="",N($D14)=0),"",IF(MOD(6-$B14,52)&gt;MOD($C14-$B14,52),"",SUMPRODUCT((Sätze!$B$2:$B$251=$A14)*(Wochenmengen!$C$2:$C$251&gt;0)*(MOD(6-Wochenmengen!$C$2:$C$251,52)&lt;=MOD(Wochenmengen!$D$2:$D$251-Wochenmengen!$C$2:$C$251,52))*Wochenmengen!$F$2:$F$251)/$D14))</f>
        <v/>
      </c>
      <c r="L14" s="36">
        <f>IF(OR($A14="",$B14="",$C14="",N($D14)=0),"",IF(MOD(7-$B14,52)&gt;MOD($C14-$B14,52),"",SUMPRODUCT((Sätze!$B$2:$B$251=$A14)*(Wochenmengen!$C$2:$C$251&gt;0)*(MOD(7-Wochenmengen!$C$2:$C$251,52)&lt;=MOD(Wochenmengen!$D$2:$D$251-Wochenmengen!$C$2:$C$251,52))*Wochenmengen!$F$2:$F$251)/$D14))</f>
        <v/>
      </c>
      <c r="M14" s="36">
        <f>IF(OR($A14="",$B14="",$C14="",N($D14)=0),"",IF(MOD(8-$B14,52)&gt;MOD($C14-$B14,52),"",SUMPRODUCT((Sätze!$B$2:$B$251=$A14)*(Wochenmengen!$C$2:$C$251&gt;0)*(MOD(8-Wochenmengen!$C$2:$C$251,52)&lt;=MOD(Wochenmengen!$D$2:$D$251-Wochenmengen!$C$2:$C$251,52))*Wochenmengen!$F$2:$F$251)/$D14))</f>
        <v/>
      </c>
      <c r="N14" s="36">
        <f>IF(OR($A14="",$B14="",$C14="",N($D14)=0),"",IF(MOD(9-$B14,52)&gt;MOD($C14-$B14,52),"",SUMPRODUCT((Sätze!$B$2:$B$251=$A14)*(Wochenmengen!$C$2:$C$251&gt;0)*(MOD(9-Wochenmengen!$C$2:$C$251,52)&lt;=MOD(Wochenmengen!$D$2:$D$251-Wochenmengen!$C$2:$C$251,52))*Wochenmengen!$F$2:$F$251)/$D14))</f>
        <v/>
      </c>
      <c r="O14" s="36">
        <f>IF(OR($A14="",$B14="",$C14="",N($D14)=0),"",IF(MOD(10-$B14,52)&gt;MOD($C14-$B14,52),"",SUMPRODUCT((Sätze!$B$2:$B$251=$A14)*(Wochenmengen!$C$2:$C$251&gt;0)*(MOD(10-Wochenmengen!$C$2:$C$251,52)&lt;=MOD(Wochenmengen!$D$2:$D$251-Wochenmengen!$C$2:$C$251,52))*Wochenmengen!$F$2:$F$251)/$D14))</f>
        <v/>
      </c>
      <c r="P14" s="36">
        <f>IF(OR($A14="",$B14="",$C14="",N($D14)=0),"",IF(MOD(11-$B14,52)&gt;MOD($C14-$B14,52),"",SUMPRODUCT((Sätze!$B$2:$B$251=$A14)*(Wochenmengen!$C$2:$C$251&gt;0)*(MOD(11-Wochenmengen!$C$2:$C$251,52)&lt;=MOD(Wochenmengen!$D$2:$D$251-Wochenmengen!$C$2:$C$251,52))*Wochenmengen!$F$2:$F$251)/$D14))</f>
        <v/>
      </c>
      <c r="Q14" s="36">
        <f>IF(OR($A14="",$B14="",$C14="",N($D14)=0),"",IF(MOD(12-$B14,52)&gt;MOD($C14-$B14,52),"",SUMPRODUCT((Sätze!$B$2:$B$251=$A14)*(Wochenmengen!$C$2:$C$251&gt;0)*(MOD(12-Wochenmengen!$C$2:$C$251,52)&lt;=MOD(Wochenmengen!$D$2:$D$251-Wochenmengen!$C$2:$C$251,52))*Wochenmengen!$F$2:$F$251)/$D14))</f>
        <v/>
      </c>
      <c r="R14" s="36">
        <f>IF(OR($A14="",$B14="",$C14="",N($D14)=0),"",IF(MOD(13-$B14,52)&gt;MOD($C14-$B14,52),"",SUMPRODUCT((Sätze!$B$2:$B$251=$A14)*(Wochenmengen!$C$2:$C$251&gt;0)*(MOD(13-Wochenmengen!$C$2:$C$251,52)&lt;=MOD(Wochenmengen!$D$2:$D$251-Wochenmengen!$C$2:$C$251,52))*Wochenmengen!$F$2:$F$251)/$D14))</f>
        <v/>
      </c>
      <c r="S14" s="36">
        <f>IF(OR($A14="",$B14="",$C14="",N($D14)=0),"",IF(MOD(14-$B14,52)&gt;MOD($C14-$B14,52),"",SUMPRODUCT((Sätze!$B$2:$B$251=$A14)*(Wochenmengen!$C$2:$C$251&gt;0)*(MOD(14-Wochenmengen!$C$2:$C$251,52)&lt;=MOD(Wochenmengen!$D$2:$D$251-Wochenmengen!$C$2:$C$251,52))*Wochenmengen!$F$2:$F$251)/$D14))</f>
        <v/>
      </c>
      <c r="T14" s="36">
        <f>IF(OR($A14="",$B14="",$C14="",N($D14)=0),"",IF(MOD(15-$B14,52)&gt;MOD($C14-$B14,52),"",SUMPRODUCT((Sätze!$B$2:$B$251=$A14)*(Wochenmengen!$C$2:$C$251&gt;0)*(MOD(15-Wochenmengen!$C$2:$C$251,52)&lt;=MOD(Wochenmengen!$D$2:$D$251-Wochenmengen!$C$2:$C$251,52))*Wochenmengen!$F$2:$F$251)/$D14))</f>
        <v/>
      </c>
      <c r="U14" s="36">
        <f>IF(OR($A14="",$B14="",$C14="",N($D14)=0),"",IF(MOD(16-$B14,52)&gt;MOD($C14-$B14,52),"",SUMPRODUCT((Sätze!$B$2:$B$251=$A14)*(Wochenmengen!$C$2:$C$251&gt;0)*(MOD(16-Wochenmengen!$C$2:$C$251,52)&lt;=MOD(Wochenmengen!$D$2:$D$251-Wochenmengen!$C$2:$C$251,52))*Wochenmengen!$F$2:$F$251)/$D14))</f>
        <v/>
      </c>
      <c r="V14" s="36">
        <f>IF(OR($A14="",$B14="",$C14="",N($D14)=0),"",IF(MOD(17-$B14,52)&gt;MOD($C14-$B14,52),"",SUMPRODUCT((Sätze!$B$2:$B$251=$A14)*(Wochenmengen!$C$2:$C$251&gt;0)*(MOD(17-Wochenmengen!$C$2:$C$251,52)&lt;=MOD(Wochenmengen!$D$2:$D$251-Wochenmengen!$C$2:$C$251,52))*Wochenmengen!$F$2:$F$251)/$D14))</f>
        <v/>
      </c>
      <c r="W14" s="36">
        <f>IF(OR($A14="",$B14="",$C14="",N($D14)=0),"",IF(MOD(18-$B14,52)&gt;MOD($C14-$B14,52),"",SUMPRODUCT((Sätze!$B$2:$B$251=$A14)*(Wochenmengen!$C$2:$C$251&gt;0)*(MOD(18-Wochenmengen!$C$2:$C$251,52)&lt;=MOD(Wochenmengen!$D$2:$D$251-Wochenmengen!$C$2:$C$251,52))*Wochenmengen!$F$2:$F$251)/$D14))</f>
        <v/>
      </c>
      <c r="X14" s="36">
        <f>IF(OR($A14="",$B14="",$C14="",N($D14)=0),"",IF(MOD(19-$B14,52)&gt;MOD($C14-$B14,52),"",SUMPRODUCT((Sätze!$B$2:$B$251=$A14)*(Wochenmengen!$C$2:$C$251&gt;0)*(MOD(19-Wochenmengen!$C$2:$C$251,52)&lt;=MOD(Wochenmengen!$D$2:$D$251-Wochenmengen!$C$2:$C$251,52))*Wochenmengen!$F$2:$F$251)/$D14))</f>
        <v/>
      </c>
      <c r="Y14" s="36">
        <f>IF(OR($A14="",$B14="",$C14="",N($D14)=0),"",IF(MOD(20-$B14,52)&gt;MOD($C14-$B14,52),"",SUMPRODUCT((Sätze!$B$2:$B$251=$A14)*(Wochenmengen!$C$2:$C$251&gt;0)*(MOD(20-Wochenmengen!$C$2:$C$251,52)&lt;=MOD(Wochenmengen!$D$2:$D$251-Wochenmengen!$C$2:$C$251,52))*Wochenmengen!$F$2:$F$251)/$D14))</f>
        <v/>
      </c>
      <c r="Z14" s="36">
        <f>IF(OR($A14="",$B14="",$C14="",N($D14)=0),"",IF(MOD(21-$B14,52)&gt;MOD($C14-$B14,52),"",SUMPRODUCT((Sätze!$B$2:$B$251=$A14)*(Wochenmengen!$C$2:$C$251&gt;0)*(MOD(21-Wochenmengen!$C$2:$C$251,52)&lt;=MOD(Wochenmengen!$D$2:$D$251-Wochenmengen!$C$2:$C$251,52))*Wochenmengen!$F$2:$F$251)/$D14))</f>
        <v/>
      </c>
      <c r="AA14" s="36">
        <f>IF(OR($A14="",$B14="",$C14="",N($D14)=0),"",IF(MOD(22-$B14,52)&gt;MOD($C14-$B14,52),"",SUMPRODUCT((Sätze!$B$2:$B$251=$A14)*(Wochenmengen!$C$2:$C$251&gt;0)*(MOD(22-Wochenmengen!$C$2:$C$251,52)&lt;=MOD(Wochenmengen!$D$2:$D$251-Wochenmengen!$C$2:$C$251,52))*Wochenmengen!$F$2:$F$251)/$D14))</f>
        <v/>
      </c>
      <c r="AB14" s="36">
        <f>IF(OR($A14="",$B14="",$C14="",N($D14)=0),"",IF(MOD(23-$B14,52)&gt;MOD($C14-$B14,52),"",SUMPRODUCT((Sätze!$B$2:$B$251=$A14)*(Wochenmengen!$C$2:$C$251&gt;0)*(MOD(23-Wochenmengen!$C$2:$C$251,52)&lt;=MOD(Wochenmengen!$D$2:$D$251-Wochenmengen!$C$2:$C$251,52))*Wochenmengen!$F$2:$F$251)/$D14))</f>
        <v/>
      </c>
      <c r="AC14" s="36">
        <f>IF(OR($A14="",$B14="",$C14="",N($D14)=0),"",IF(MOD(24-$B14,52)&gt;MOD($C14-$B14,52),"",SUMPRODUCT((Sätze!$B$2:$B$251=$A14)*(Wochenmengen!$C$2:$C$251&gt;0)*(MOD(24-Wochenmengen!$C$2:$C$251,52)&lt;=MOD(Wochenmengen!$D$2:$D$251-Wochenmengen!$C$2:$C$251,52))*Wochenmengen!$F$2:$F$251)/$D14))</f>
        <v/>
      </c>
      <c r="AD14" s="36">
        <f>IF(OR($A14="",$B14="",$C14="",N($D14)=0),"",IF(MOD(25-$B14,52)&gt;MOD($C14-$B14,52),"",SUMPRODUCT((Sätze!$B$2:$B$251=$A14)*(Wochenmengen!$C$2:$C$251&gt;0)*(MOD(25-Wochenmengen!$C$2:$C$251,52)&lt;=MOD(Wochenmengen!$D$2:$D$251-Wochenmengen!$C$2:$C$251,52))*Wochenmengen!$F$2:$F$251)/$D14))</f>
        <v/>
      </c>
      <c r="AE14" s="36">
        <f>IF(OR($A14="",$B14="",$C14="",N($D14)=0),"",IF(MOD(26-$B14,52)&gt;MOD($C14-$B14,52),"",SUMPRODUCT((Sätze!$B$2:$B$251=$A14)*(Wochenmengen!$C$2:$C$251&gt;0)*(MOD(26-Wochenmengen!$C$2:$C$251,52)&lt;=MOD(Wochenmengen!$D$2:$D$251-Wochenmengen!$C$2:$C$251,52))*Wochenmengen!$F$2:$F$251)/$D14))</f>
        <v/>
      </c>
      <c r="AF14" s="36">
        <f>IF(OR($A14="",$B14="",$C14="",N($D14)=0),"",IF(MOD(27-$B14,52)&gt;MOD($C14-$B14,52),"",SUMPRODUCT((Sätze!$B$2:$B$251=$A14)*(Wochenmengen!$C$2:$C$251&gt;0)*(MOD(27-Wochenmengen!$C$2:$C$251,52)&lt;=MOD(Wochenmengen!$D$2:$D$251-Wochenmengen!$C$2:$C$251,52))*Wochenmengen!$F$2:$F$251)/$D14))</f>
        <v/>
      </c>
      <c r="AG14" s="36">
        <f>IF(OR($A14="",$B14="",$C14="",N($D14)=0),"",IF(MOD(28-$B14,52)&gt;MOD($C14-$B14,52),"",SUMPRODUCT((Sätze!$B$2:$B$251=$A14)*(Wochenmengen!$C$2:$C$251&gt;0)*(MOD(28-Wochenmengen!$C$2:$C$251,52)&lt;=MOD(Wochenmengen!$D$2:$D$251-Wochenmengen!$C$2:$C$251,52))*Wochenmengen!$F$2:$F$251)/$D14))</f>
        <v/>
      </c>
      <c r="AH14" s="36">
        <f>IF(OR($A14="",$B14="",$C14="",N($D14)=0),"",IF(MOD(29-$B14,52)&gt;MOD($C14-$B14,52),"",SUMPRODUCT((Sätze!$B$2:$B$251=$A14)*(Wochenmengen!$C$2:$C$251&gt;0)*(MOD(29-Wochenmengen!$C$2:$C$251,52)&lt;=MOD(Wochenmengen!$D$2:$D$251-Wochenmengen!$C$2:$C$251,52))*Wochenmengen!$F$2:$F$251)/$D14))</f>
        <v/>
      </c>
      <c r="AI14" s="36">
        <f>IF(OR($A14="",$B14="",$C14="",N($D14)=0),"",IF(MOD(30-$B14,52)&gt;MOD($C14-$B14,52),"",SUMPRODUCT((Sätze!$B$2:$B$251=$A14)*(Wochenmengen!$C$2:$C$251&gt;0)*(MOD(30-Wochenmengen!$C$2:$C$251,52)&lt;=MOD(Wochenmengen!$D$2:$D$251-Wochenmengen!$C$2:$C$251,52))*Wochenmengen!$F$2:$F$251)/$D14))</f>
        <v/>
      </c>
      <c r="AJ14" s="36">
        <f>IF(OR($A14="",$B14="",$C14="",N($D14)=0),"",IF(MOD(31-$B14,52)&gt;MOD($C14-$B14,52),"",SUMPRODUCT((Sätze!$B$2:$B$251=$A14)*(Wochenmengen!$C$2:$C$251&gt;0)*(MOD(31-Wochenmengen!$C$2:$C$251,52)&lt;=MOD(Wochenmengen!$D$2:$D$251-Wochenmengen!$C$2:$C$251,52))*Wochenmengen!$F$2:$F$251)/$D14))</f>
        <v/>
      </c>
      <c r="AK14" s="36">
        <f>IF(OR($A14="",$B14="",$C14="",N($D14)=0),"",IF(MOD(32-$B14,52)&gt;MOD($C14-$B14,52),"",SUMPRODUCT((Sätze!$B$2:$B$251=$A14)*(Wochenmengen!$C$2:$C$251&gt;0)*(MOD(32-Wochenmengen!$C$2:$C$251,52)&lt;=MOD(Wochenmengen!$D$2:$D$251-Wochenmengen!$C$2:$C$251,52))*Wochenmengen!$F$2:$F$251)/$D14))</f>
        <v/>
      </c>
      <c r="AL14" s="36">
        <f>IF(OR($A14="",$B14="",$C14="",N($D14)=0),"",IF(MOD(33-$B14,52)&gt;MOD($C14-$B14,52),"",SUMPRODUCT((Sätze!$B$2:$B$251=$A14)*(Wochenmengen!$C$2:$C$251&gt;0)*(MOD(33-Wochenmengen!$C$2:$C$251,52)&lt;=MOD(Wochenmengen!$D$2:$D$251-Wochenmengen!$C$2:$C$251,52))*Wochenmengen!$F$2:$F$251)/$D14))</f>
        <v/>
      </c>
      <c r="AM14" s="36">
        <f>IF(OR($A14="",$B14="",$C14="",N($D14)=0),"",IF(MOD(34-$B14,52)&gt;MOD($C14-$B14,52),"",SUMPRODUCT((Sätze!$B$2:$B$251=$A14)*(Wochenmengen!$C$2:$C$251&gt;0)*(MOD(34-Wochenmengen!$C$2:$C$251,52)&lt;=MOD(Wochenmengen!$D$2:$D$251-Wochenmengen!$C$2:$C$251,52))*Wochenmengen!$F$2:$F$251)/$D14))</f>
        <v/>
      </c>
      <c r="AN14" s="36">
        <f>IF(OR($A14="",$B14="",$C14="",N($D14)=0),"",IF(MOD(35-$B14,52)&gt;MOD($C14-$B14,52),"",SUMPRODUCT((Sätze!$B$2:$B$251=$A14)*(Wochenmengen!$C$2:$C$251&gt;0)*(MOD(35-Wochenmengen!$C$2:$C$251,52)&lt;=MOD(Wochenmengen!$D$2:$D$251-Wochenmengen!$C$2:$C$251,52))*Wochenmengen!$F$2:$F$251)/$D14))</f>
        <v/>
      </c>
      <c r="AO14" s="36">
        <f>IF(OR($A14="",$B14="",$C14="",N($D14)=0),"",IF(MOD(36-$B14,52)&gt;MOD($C14-$B14,52),"",SUMPRODUCT((Sätze!$B$2:$B$251=$A14)*(Wochenmengen!$C$2:$C$251&gt;0)*(MOD(36-Wochenmengen!$C$2:$C$251,52)&lt;=MOD(Wochenmengen!$D$2:$D$251-Wochenmengen!$C$2:$C$251,52))*Wochenmengen!$F$2:$F$251)/$D14))</f>
        <v/>
      </c>
      <c r="AP14" s="36">
        <f>IF(OR($A14="",$B14="",$C14="",N($D14)=0),"",IF(MOD(37-$B14,52)&gt;MOD($C14-$B14,52),"",SUMPRODUCT((Sätze!$B$2:$B$251=$A14)*(Wochenmengen!$C$2:$C$251&gt;0)*(MOD(37-Wochenmengen!$C$2:$C$251,52)&lt;=MOD(Wochenmengen!$D$2:$D$251-Wochenmengen!$C$2:$C$251,52))*Wochenmengen!$F$2:$F$251)/$D14))</f>
        <v/>
      </c>
      <c r="AQ14" s="36">
        <f>IF(OR($A14="",$B14="",$C14="",N($D14)=0),"",IF(MOD(38-$B14,52)&gt;MOD($C14-$B14,52),"",SUMPRODUCT((Sätze!$B$2:$B$251=$A14)*(Wochenmengen!$C$2:$C$251&gt;0)*(MOD(38-Wochenmengen!$C$2:$C$251,52)&lt;=MOD(Wochenmengen!$D$2:$D$251-Wochenmengen!$C$2:$C$251,52))*Wochenmengen!$F$2:$F$251)/$D14))</f>
        <v/>
      </c>
      <c r="AR14" s="36">
        <f>IF(OR($A14="",$B14="",$C14="",N($D14)=0),"",IF(MOD(39-$B14,52)&gt;MOD($C14-$B14,52),"",SUMPRODUCT((Sätze!$B$2:$B$251=$A14)*(Wochenmengen!$C$2:$C$251&gt;0)*(MOD(39-Wochenmengen!$C$2:$C$251,52)&lt;=MOD(Wochenmengen!$D$2:$D$251-Wochenmengen!$C$2:$C$251,52))*Wochenmengen!$F$2:$F$251)/$D14))</f>
        <v/>
      </c>
      <c r="AS14" s="36">
        <f>IF(OR($A14="",$B14="",$C14="",N($D14)=0),"",IF(MOD(40-$B14,52)&gt;MOD($C14-$B14,52),"",SUMPRODUCT((Sätze!$B$2:$B$251=$A14)*(Wochenmengen!$C$2:$C$251&gt;0)*(MOD(40-Wochenmengen!$C$2:$C$251,52)&lt;=MOD(Wochenmengen!$D$2:$D$251-Wochenmengen!$C$2:$C$251,52))*Wochenmengen!$F$2:$F$251)/$D14))</f>
        <v/>
      </c>
      <c r="AT14" s="36">
        <f>IF(OR($A14="",$B14="",$C14="",N($D14)=0),"",IF(MOD(41-$B14,52)&gt;MOD($C14-$B14,52),"",SUMPRODUCT((Sätze!$B$2:$B$251=$A14)*(Wochenmengen!$C$2:$C$251&gt;0)*(MOD(41-Wochenmengen!$C$2:$C$251,52)&lt;=MOD(Wochenmengen!$D$2:$D$251-Wochenmengen!$C$2:$C$251,52))*Wochenmengen!$F$2:$F$251)/$D14))</f>
        <v/>
      </c>
      <c r="AU14" s="36">
        <f>IF(OR($A14="",$B14="",$C14="",N($D14)=0),"",IF(MOD(42-$B14,52)&gt;MOD($C14-$B14,52),"",SUMPRODUCT((Sätze!$B$2:$B$251=$A14)*(Wochenmengen!$C$2:$C$251&gt;0)*(MOD(42-Wochenmengen!$C$2:$C$251,52)&lt;=MOD(Wochenmengen!$D$2:$D$251-Wochenmengen!$C$2:$C$251,52))*Wochenmengen!$F$2:$F$251)/$D14))</f>
        <v/>
      </c>
      <c r="AV14" s="36">
        <f>IF(OR($A14="",$B14="",$C14="",N($D14)=0),"",IF(MOD(43-$B14,52)&gt;MOD($C14-$B14,52),"",SUMPRODUCT((Sätze!$B$2:$B$251=$A14)*(Wochenmengen!$C$2:$C$251&gt;0)*(MOD(43-Wochenmengen!$C$2:$C$251,52)&lt;=MOD(Wochenmengen!$D$2:$D$251-Wochenmengen!$C$2:$C$251,52))*Wochenmengen!$F$2:$F$251)/$D14))</f>
        <v/>
      </c>
      <c r="AW14" s="36">
        <f>IF(OR($A14="",$B14="",$C14="",N($D14)=0),"",IF(MOD(44-$B14,52)&gt;MOD($C14-$B14,52),"",SUMPRODUCT((Sätze!$B$2:$B$251=$A14)*(Wochenmengen!$C$2:$C$251&gt;0)*(MOD(44-Wochenmengen!$C$2:$C$251,52)&lt;=MOD(Wochenmengen!$D$2:$D$251-Wochenmengen!$C$2:$C$251,52))*Wochenmengen!$F$2:$F$251)/$D14))</f>
        <v/>
      </c>
      <c r="AX14" s="36">
        <f>IF(OR($A14="",$B14="",$C14="",N($D14)=0),"",IF(MOD(45-$B14,52)&gt;MOD($C14-$B14,52),"",SUMPRODUCT((Sätze!$B$2:$B$251=$A14)*(Wochenmengen!$C$2:$C$251&gt;0)*(MOD(45-Wochenmengen!$C$2:$C$251,52)&lt;=MOD(Wochenmengen!$D$2:$D$251-Wochenmengen!$C$2:$C$251,52))*Wochenmengen!$F$2:$F$251)/$D14))</f>
        <v/>
      </c>
      <c r="AY14" s="36">
        <f>IF(OR($A14="",$B14="",$C14="",N($D14)=0),"",IF(MOD(46-$B14,52)&gt;MOD($C14-$B14,52),"",SUMPRODUCT((Sätze!$B$2:$B$251=$A14)*(Wochenmengen!$C$2:$C$251&gt;0)*(MOD(46-Wochenmengen!$C$2:$C$251,52)&lt;=MOD(Wochenmengen!$D$2:$D$251-Wochenmengen!$C$2:$C$251,52))*Wochenmengen!$F$2:$F$251)/$D14))</f>
        <v/>
      </c>
      <c r="AZ14" s="36">
        <f>IF(OR($A14="",$B14="",$C14="",N($D14)=0),"",IF(MOD(47-$B14,52)&gt;MOD($C14-$B14,52),"",SUMPRODUCT((Sätze!$B$2:$B$251=$A14)*(Wochenmengen!$C$2:$C$251&gt;0)*(MOD(47-Wochenmengen!$C$2:$C$251,52)&lt;=MOD(Wochenmengen!$D$2:$D$251-Wochenmengen!$C$2:$C$251,52))*Wochenmengen!$F$2:$F$251)/$D14))</f>
        <v/>
      </c>
      <c r="BA14" s="36">
        <f>IF(OR($A14="",$B14="",$C14="",N($D14)=0),"",IF(MOD(48-$B14,52)&gt;MOD($C14-$B14,52),"",SUMPRODUCT((Sätze!$B$2:$B$251=$A14)*(Wochenmengen!$C$2:$C$251&gt;0)*(MOD(48-Wochenmengen!$C$2:$C$251,52)&lt;=MOD(Wochenmengen!$D$2:$D$251-Wochenmengen!$C$2:$C$251,52))*Wochenmengen!$F$2:$F$251)/$D14))</f>
        <v/>
      </c>
      <c r="BB14" s="36">
        <f>IF(OR($A14="",$B14="",$C14="",N($D14)=0),"",IF(MOD(49-$B14,52)&gt;MOD($C14-$B14,52),"",SUMPRODUCT((Sätze!$B$2:$B$251=$A14)*(Wochenmengen!$C$2:$C$251&gt;0)*(MOD(49-Wochenmengen!$C$2:$C$251,52)&lt;=MOD(Wochenmengen!$D$2:$D$251-Wochenmengen!$C$2:$C$251,52))*Wochenmengen!$F$2:$F$251)/$D14))</f>
        <v/>
      </c>
      <c r="BC14" s="36">
        <f>IF(OR($A14="",$B14="",$C14="",N($D14)=0),"",IF(MOD(50-$B14,52)&gt;MOD($C14-$B14,52),"",SUMPRODUCT((Sätze!$B$2:$B$251=$A14)*(Wochenmengen!$C$2:$C$251&gt;0)*(MOD(50-Wochenmengen!$C$2:$C$251,52)&lt;=MOD(Wochenmengen!$D$2:$D$251-Wochenmengen!$C$2:$C$251,52))*Wochenmengen!$F$2:$F$251)/$D14))</f>
        <v/>
      </c>
      <c r="BD14" s="36">
        <f>IF(OR($A14="",$B14="",$C14="",N($D14)=0),"",IF(MOD(51-$B14,52)&gt;MOD($C14-$B14,52),"",SUMPRODUCT((Sätze!$B$2:$B$251=$A14)*(Wochenmengen!$C$2:$C$251&gt;0)*(MOD(51-Wochenmengen!$C$2:$C$251,52)&lt;=MOD(Wochenmengen!$D$2:$D$251-Wochenmengen!$C$2:$C$251,52))*Wochenmengen!$F$2:$F$251)/$D14))</f>
        <v/>
      </c>
      <c r="BE14" s="36">
        <f>IF(OR($A14="",$B14="",$C14="",N($D14)=0),"",IF(MOD(52-$B14,52)&gt;MOD($C14-$B14,52),"",SUMPRODUCT((Sätze!$B$2:$B$251=$A14)*(Wochenmengen!$C$2:$C$251&gt;0)*(MOD(52-Wochenmengen!$C$2:$C$251,52)&lt;=MOD(Wochenmengen!$D$2:$D$251-Wochenmengen!$C$2:$C$251,52))*Wochenmengen!$F$2:$F$251)/$D14))</f>
        <v/>
      </c>
      <c r="BF14" s="26">
        <f>IF($A14="","",SUMPRODUCT((F14:BE14&lt;&gt;"")*(F14:BE14&lt;1)))</f>
        <v/>
      </c>
    </row>
    <row r="15">
      <c r="A15" s="10">
        <f>IF(Bedarf!$B21="","",Bedarf!$B21)</f>
        <v/>
      </c>
      <c r="B15" s="26">
        <f>IF($A15="","",IF(Bedarf!$E21&lt;&gt;"",Bedarf!$E21,IFERROR(IF(_xlfn.MINIFS(Sätze!$H$2:$H$251,Sätze!$B$2:$B$251,$A15)=0,"",_xlfn.MINIFS(Sätze!$H$2:$H$251,Sätze!$B$2:$B$251,$A15)),"")))</f>
        <v/>
      </c>
      <c r="C15" s="26">
        <f>IF($A15="","",IF(Bedarf!$F21&lt;&gt;"",Bedarf!$F21,IFERROR(IF(_xlfn.MAXIFS(Sätze!$I$2:$I$251,Sätze!$B$2:$B$251,$A15)=0,"",_xlfn.MAXIFS(Sätze!$I$2:$I$251,Sätze!$B$2:$B$251,$A15)),"")))</f>
        <v/>
      </c>
      <c r="D15" s="15">
        <f>IF(OR($A15="",N(Bedarf!$G21)=0),"",Bedarf!$G21)</f>
        <v/>
      </c>
      <c r="E15" s="10">
        <f>IF($A15="","",T(Bedarf!$D21))</f>
        <v/>
      </c>
      <c r="F15" s="36">
        <f>IF(OR($A15="",$B15="",$C15="",N($D15)=0),"",IF(MOD(1-$B15,52)&gt;MOD($C15-$B15,52),"",SUMPRODUCT((Sätze!$B$2:$B$251=$A15)*(Wochenmengen!$C$2:$C$251&gt;0)*(MOD(1-Wochenmengen!$C$2:$C$251,52)&lt;=MOD(Wochenmengen!$D$2:$D$251-Wochenmengen!$C$2:$C$251,52))*Wochenmengen!$F$2:$F$251)/$D15))</f>
        <v/>
      </c>
      <c r="G15" s="36">
        <f>IF(OR($A15="",$B15="",$C15="",N($D15)=0),"",IF(MOD(2-$B15,52)&gt;MOD($C15-$B15,52),"",SUMPRODUCT((Sätze!$B$2:$B$251=$A15)*(Wochenmengen!$C$2:$C$251&gt;0)*(MOD(2-Wochenmengen!$C$2:$C$251,52)&lt;=MOD(Wochenmengen!$D$2:$D$251-Wochenmengen!$C$2:$C$251,52))*Wochenmengen!$F$2:$F$251)/$D15))</f>
        <v/>
      </c>
      <c r="H15" s="36">
        <f>IF(OR($A15="",$B15="",$C15="",N($D15)=0),"",IF(MOD(3-$B15,52)&gt;MOD($C15-$B15,52),"",SUMPRODUCT((Sätze!$B$2:$B$251=$A15)*(Wochenmengen!$C$2:$C$251&gt;0)*(MOD(3-Wochenmengen!$C$2:$C$251,52)&lt;=MOD(Wochenmengen!$D$2:$D$251-Wochenmengen!$C$2:$C$251,52))*Wochenmengen!$F$2:$F$251)/$D15))</f>
        <v/>
      </c>
      <c r="I15" s="36">
        <f>IF(OR($A15="",$B15="",$C15="",N($D15)=0),"",IF(MOD(4-$B15,52)&gt;MOD($C15-$B15,52),"",SUMPRODUCT((Sätze!$B$2:$B$251=$A15)*(Wochenmengen!$C$2:$C$251&gt;0)*(MOD(4-Wochenmengen!$C$2:$C$251,52)&lt;=MOD(Wochenmengen!$D$2:$D$251-Wochenmengen!$C$2:$C$251,52))*Wochenmengen!$F$2:$F$251)/$D15))</f>
        <v/>
      </c>
      <c r="J15" s="36">
        <f>IF(OR($A15="",$B15="",$C15="",N($D15)=0),"",IF(MOD(5-$B15,52)&gt;MOD($C15-$B15,52),"",SUMPRODUCT((Sätze!$B$2:$B$251=$A15)*(Wochenmengen!$C$2:$C$251&gt;0)*(MOD(5-Wochenmengen!$C$2:$C$251,52)&lt;=MOD(Wochenmengen!$D$2:$D$251-Wochenmengen!$C$2:$C$251,52))*Wochenmengen!$F$2:$F$251)/$D15))</f>
        <v/>
      </c>
      <c r="K15" s="36">
        <f>IF(OR($A15="",$B15="",$C15="",N($D15)=0),"",IF(MOD(6-$B15,52)&gt;MOD($C15-$B15,52),"",SUMPRODUCT((Sätze!$B$2:$B$251=$A15)*(Wochenmengen!$C$2:$C$251&gt;0)*(MOD(6-Wochenmengen!$C$2:$C$251,52)&lt;=MOD(Wochenmengen!$D$2:$D$251-Wochenmengen!$C$2:$C$251,52))*Wochenmengen!$F$2:$F$251)/$D15))</f>
        <v/>
      </c>
      <c r="L15" s="36">
        <f>IF(OR($A15="",$B15="",$C15="",N($D15)=0),"",IF(MOD(7-$B15,52)&gt;MOD($C15-$B15,52),"",SUMPRODUCT((Sätze!$B$2:$B$251=$A15)*(Wochenmengen!$C$2:$C$251&gt;0)*(MOD(7-Wochenmengen!$C$2:$C$251,52)&lt;=MOD(Wochenmengen!$D$2:$D$251-Wochenmengen!$C$2:$C$251,52))*Wochenmengen!$F$2:$F$251)/$D15))</f>
        <v/>
      </c>
      <c r="M15" s="36">
        <f>IF(OR($A15="",$B15="",$C15="",N($D15)=0),"",IF(MOD(8-$B15,52)&gt;MOD($C15-$B15,52),"",SUMPRODUCT((Sätze!$B$2:$B$251=$A15)*(Wochenmengen!$C$2:$C$251&gt;0)*(MOD(8-Wochenmengen!$C$2:$C$251,52)&lt;=MOD(Wochenmengen!$D$2:$D$251-Wochenmengen!$C$2:$C$251,52))*Wochenmengen!$F$2:$F$251)/$D15))</f>
        <v/>
      </c>
      <c r="N15" s="36">
        <f>IF(OR($A15="",$B15="",$C15="",N($D15)=0),"",IF(MOD(9-$B15,52)&gt;MOD($C15-$B15,52),"",SUMPRODUCT((Sätze!$B$2:$B$251=$A15)*(Wochenmengen!$C$2:$C$251&gt;0)*(MOD(9-Wochenmengen!$C$2:$C$251,52)&lt;=MOD(Wochenmengen!$D$2:$D$251-Wochenmengen!$C$2:$C$251,52))*Wochenmengen!$F$2:$F$251)/$D15))</f>
        <v/>
      </c>
      <c r="O15" s="36">
        <f>IF(OR($A15="",$B15="",$C15="",N($D15)=0),"",IF(MOD(10-$B15,52)&gt;MOD($C15-$B15,52),"",SUMPRODUCT((Sätze!$B$2:$B$251=$A15)*(Wochenmengen!$C$2:$C$251&gt;0)*(MOD(10-Wochenmengen!$C$2:$C$251,52)&lt;=MOD(Wochenmengen!$D$2:$D$251-Wochenmengen!$C$2:$C$251,52))*Wochenmengen!$F$2:$F$251)/$D15))</f>
        <v/>
      </c>
      <c r="P15" s="36">
        <f>IF(OR($A15="",$B15="",$C15="",N($D15)=0),"",IF(MOD(11-$B15,52)&gt;MOD($C15-$B15,52),"",SUMPRODUCT((Sätze!$B$2:$B$251=$A15)*(Wochenmengen!$C$2:$C$251&gt;0)*(MOD(11-Wochenmengen!$C$2:$C$251,52)&lt;=MOD(Wochenmengen!$D$2:$D$251-Wochenmengen!$C$2:$C$251,52))*Wochenmengen!$F$2:$F$251)/$D15))</f>
        <v/>
      </c>
      <c r="Q15" s="36">
        <f>IF(OR($A15="",$B15="",$C15="",N($D15)=0),"",IF(MOD(12-$B15,52)&gt;MOD($C15-$B15,52),"",SUMPRODUCT((Sätze!$B$2:$B$251=$A15)*(Wochenmengen!$C$2:$C$251&gt;0)*(MOD(12-Wochenmengen!$C$2:$C$251,52)&lt;=MOD(Wochenmengen!$D$2:$D$251-Wochenmengen!$C$2:$C$251,52))*Wochenmengen!$F$2:$F$251)/$D15))</f>
        <v/>
      </c>
      <c r="R15" s="36">
        <f>IF(OR($A15="",$B15="",$C15="",N($D15)=0),"",IF(MOD(13-$B15,52)&gt;MOD($C15-$B15,52),"",SUMPRODUCT((Sätze!$B$2:$B$251=$A15)*(Wochenmengen!$C$2:$C$251&gt;0)*(MOD(13-Wochenmengen!$C$2:$C$251,52)&lt;=MOD(Wochenmengen!$D$2:$D$251-Wochenmengen!$C$2:$C$251,52))*Wochenmengen!$F$2:$F$251)/$D15))</f>
        <v/>
      </c>
      <c r="S15" s="36">
        <f>IF(OR($A15="",$B15="",$C15="",N($D15)=0),"",IF(MOD(14-$B15,52)&gt;MOD($C15-$B15,52),"",SUMPRODUCT((Sätze!$B$2:$B$251=$A15)*(Wochenmengen!$C$2:$C$251&gt;0)*(MOD(14-Wochenmengen!$C$2:$C$251,52)&lt;=MOD(Wochenmengen!$D$2:$D$251-Wochenmengen!$C$2:$C$251,52))*Wochenmengen!$F$2:$F$251)/$D15))</f>
        <v/>
      </c>
      <c r="T15" s="36">
        <f>IF(OR($A15="",$B15="",$C15="",N($D15)=0),"",IF(MOD(15-$B15,52)&gt;MOD($C15-$B15,52),"",SUMPRODUCT((Sätze!$B$2:$B$251=$A15)*(Wochenmengen!$C$2:$C$251&gt;0)*(MOD(15-Wochenmengen!$C$2:$C$251,52)&lt;=MOD(Wochenmengen!$D$2:$D$251-Wochenmengen!$C$2:$C$251,52))*Wochenmengen!$F$2:$F$251)/$D15))</f>
        <v/>
      </c>
      <c r="U15" s="36">
        <f>IF(OR($A15="",$B15="",$C15="",N($D15)=0),"",IF(MOD(16-$B15,52)&gt;MOD($C15-$B15,52),"",SUMPRODUCT((Sätze!$B$2:$B$251=$A15)*(Wochenmengen!$C$2:$C$251&gt;0)*(MOD(16-Wochenmengen!$C$2:$C$251,52)&lt;=MOD(Wochenmengen!$D$2:$D$251-Wochenmengen!$C$2:$C$251,52))*Wochenmengen!$F$2:$F$251)/$D15))</f>
        <v/>
      </c>
      <c r="V15" s="36">
        <f>IF(OR($A15="",$B15="",$C15="",N($D15)=0),"",IF(MOD(17-$B15,52)&gt;MOD($C15-$B15,52),"",SUMPRODUCT((Sätze!$B$2:$B$251=$A15)*(Wochenmengen!$C$2:$C$251&gt;0)*(MOD(17-Wochenmengen!$C$2:$C$251,52)&lt;=MOD(Wochenmengen!$D$2:$D$251-Wochenmengen!$C$2:$C$251,52))*Wochenmengen!$F$2:$F$251)/$D15))</f>
        <v/>
      </c>
      <c r="W15" s="36">
        <f>IF(OR($A15="",$B15="",$C15="",N($D15)=0),"",IF(MOD(18-$B15,52)&gt;MOD($C15-$B15,52),"",SUMPRODUCT((Sätze!$B$2:$B$251=$A15)*(Wochenmengen!$C$2:$C$251&gt;0)*(MOD(18-Wochenmengen!$C$2:$C$251,52)&lt;=MOD(Wochenmengen!$D$2:$D$251-Wochenmengen!$C$2:$C$251,52))*Wochenmengen!$F$2:$F$251)/$D15))</f>
        <v/>
      </c>
      <c r="X15" s="36">
        <f>IF(OR($A15="",$B15="",$C15="",N($D15)=0),"",IF(MOD(19-$B15,52)&gt;MOD($C15-$B15,52),"",SUMPRODUCT((Sätze!$B$2:$B$251=$A15)*(Wochenmengen!$C$2:$C$251&gt;0)*(MOD(19-Wochenmengen!$C$2:$C$251,52)&lt;=MOD(Wochenmengen!$D$2:$D$251-Wochenmengen!$C$2:$C$251,52))*Wochenmengen!$F$2:$F$251)/$D15))</f>
        <v/>
      </c>
      <c r="Y15" s="36">
        <f>IF(OR($A15="",$B15="",$C15="",N($D15)=0),"",IF(MOD(20-$B15,52)&gt;MOD($C15-$B15,52),"",SUMPRODUCT((Sätze!$B$2:$B$251=$A15)*(Wochenmengen!$C$2:$C$251&gt;0)*(MOD(20-Wochenmengen!$C$2:$C$251,52)&lt;=MOD(Wochenmengen!$D$2:$D$251-Wochenmengen!$C$2:$C$251,52))*Wochenmengen!$F$2:$F$251)/$D15))</f>
        <v/>
      </c>
      <c r="Z15" s="36">
        <f>IF(OR($A15="",$B15="",$C15="",N($D15)=0),"",IF(MOD(21-$B15,52)&gt;MOD($C15-$B15,52),"",SUMPRODUCT((Sätze!$B$2:$B$251=$A15)*(Wochenmengen!$C$2:$C$251&gt;0)*(MOD(21-Wochenmengen!$C$2:$C$251,52)&lt;=MOD(Wochenmengen!$D$2:$D$251-Wochenmengen!$C$2:$C$251,52))*Wochenmengen!$F$2:$F$251)/$D15))</f>
        <v/>
      </c>
      <c r="AA15" s="36">
        <f>IF(OR($A15="",$B15="",$C15="",N($D15)=0),"",IF(MOD(22-$B15,52)&gt;MOD($C15-$B15,52),"",SUMPRODUCT((Sätze!$B$2:$B$251=$A15)*(Wochenmengen!$C$2:$C$251&gt;0)*(MOD(22-Wochenmengen!$C$2:$C$251,52)&lt;=MOD(Wochenmengen!$D$2:$D$251-Wochenmengen!$C$2:$C$251,52))*Wochenmengen!$F$2:$F$251)/$D15))</f>
        <v/>
      </c>
      <c r="AB15" s="36">
        <f>IF(OR($A15="",$B15="",$C15="",N($D15)=0),"",IF(MOD(23-$B15,52)&gt;MOD($C15-$B15,52),"",SUMPRODUCT((Sätze!$B$2:$B$251=$A15)*(Wochenmengen!$C$2:$C$251&gt;0)*(MOD(23-Wochenmengen!$C$2:$C$251,52)&lt;=MOD(Wochenmengen!$D$2:$D$251-Wochenmengen!$C$2:$C$251,52))*Wochenmengen!$F$2:$F$251)/$D15))</f>
        <v/>
      </c>
      <c r="AC15" s="36">
        <f>IF(OR($A15="",$B15="",$C15="",N($D15)=0),"",IF(MOD(24-$B15,52)&gt;MOD($C15-$B15,52),"",SUMPRODUCT((Sätze!$B$2:$B$251=$A15)*(Wochenmengen!$C$2:$C$251&gt;0)*(MOD(24-Wochenmengen!$C$2:$C$251,52)&lt;=MOD(Wochenmengen!$D$2:$D$251-Wochenmengen!$C$2:$C$251,52))*Wochenmengen!$F$2:$F$251)/$D15))</f>
        <v/>
      </c>
      <c r="AD15" s="36">
        <f>IF(OR($A15="",$B15="",$C15="",N($D15)=0),"",IF(MOD(25-$B15,52)&gt;MOD($C15-$B15,52),"",SUMPRODUCT((Sätze!$B$2:$B$251=$A15)*(Wochenmengen!$C$2:$C$251&gt;0)*(MOD(25-Wochenmengen!$C$2:$C$251,52)&lt;=MOD(Wochenmengen!$D$2:$D$251-Wochenmengen!$C$2:$C$251,52))*Wochenmengen!$F$2:$F$251)/$D15))</f>
        <v/>
      </c>
      <c r="AE15" s="36">
        <f>IF(OR($A15="",$B15="",$C15="",N($D15)=0),"",IF(MOD(26-$B15,52)&gt;MOD($C15-$B15,52),"",SUMPRODUCT((Sätze!$B$2:$B$251=$A15)*(Wochenmengen!$C$2:$C$251&gt;0)*(MOD(26-Wochenmengen!$C$2:$C$251,52)&lt;=MOD(Wochenmengen!$D$2:$D$251-Wochenmengen!$C$2:$C$251,52))*Wochenmengen!$F$2:$F$251)/$D15))</f>
        <v/>
      </c>
      <c r="AF15" s="36">
        <f>IF(OR($A15="",$B15="",$C15="",N($D15)=0),"",IF(MOD(27-$B15,52)&gt;MOD($C15-$B15,52),"",SUMPRODUCT((Sätze!$B$2:$B$251=$A15)*(Wochenmengen!$C$2:$C$251&gt;0)*(MOD(27-Wochenmengen!$C$2:$C$251,52)&lt;=MOD(Wochenmengen!$D$2:$D$251-Wochenmengen!$C$2:$C$251,52))*Wochenmengen!$F$2:$F$251)/$D15))</f>
        <v/>
      </c>
      <c r="AG15" s="36">
        <f>IF(OR($A15="",$B15="",$C15="",N($D15)=0),"",IF(MOD(28-$B15,52)&gt;MOD($C15-$B15,52),"",SUMPRODUCT((Sätze!$B$2:$B$251=$A15)*(Wochenmengen!$C$2:$C$251&gt;0)*(MOD(28-Wochenmengen!$C$2:$C$251,52)&lt;=MOD(Wochenmengen!$D$2:$D$251-Wochenmengen!$C$2:$C$251,52))*Wochenmengen!$F$2:$F$251)/$D15))</f>
        <v/>
      </c>
      <c r="AH15" s="36">
        <f>IF(OR($A15="",$B15="",$C15="",N($D15)=0),"",IF(MOD(29-$B15,52)&gt;MOD($C15-$B15,52),"",SUMPRODUCT((Sätze!$B$2:$B$251=$A15)*(Wochenmengen!$C$2:$C$251&gt;0)*(MOD(29-Wochenmengen!$C$2:$C$251,52)&lt;=MOD(Wochenmengen!$D$2:$D$251-Wochenmengen!$C$2:$C$251,52))*Wochenmengen!$F$2:$F$251)/$D15))</f>
        <v/>
      </c>
      <c r="AI15" s="36">
        <f>IF(OR($A15="",$B15="",$C15="",N($D15)=0),"",IF(MOD(30-$B15,52)&gt;MOD($C15-$B15,52),"",SUMPRODUCT((Sätze!$B$2:$B$251=$A15)*(Wochenmengen!$C$2:$C$251&gt;0)*(MOD(30-Wochenmengen!$C$2:$C$251,52)&lt;=MOD(Wochenmengen!$D$2:$D$251-Wochenmengen!$C$2:$C$251,52))*Wochenmengen!$F$2:$F$251)/$D15))</f>
        <v/>
      </c>
      <c r="AJ15" s="36">
        <f>IF(OR($A15="",$B15="",$C15="",N($D15)=0),"",IF(MOD(31-$B15,52)&gt;MOD($C15-$B15,52),"",SUMPRODUCT((Sätze!$B$2:$B$251=$A15)*(Wochenmengen!$C$2:$C$251&gt;0)*(MOD(31-Wochenmengen!$C$2:$C$251,52)&lt;=MOD(Wochenmengen!$D$2:$D$251-Wochenmengen!$C$2:$C$251,52))*Wochenmengen!$F$2:$F$251)/$D15))</f>
        <v/>
      </c>
      <c r="AK15" s="36">
        <f>IF(OR($A15="",$B15="",$C15="",N($D15)=0),"",IF(MOD(32-$B15,52)&gt;MOD($C15-$B15,52),"",SUMPRODUCT((Sätze!$B$2:$B$251=$A15)*(Wochenmengen!$C$2:$C$251&gt;0)*(MOD(32-Wochenmengen!$C$2:$C$251,52)&lt;=MOD(Wochenmengen!$D$2:$D$251-Wochenmengen!$C$2:$C$251,52))*Wochenmengen!$F$2:$F$251)/$D15))</f>
        <v/>
      </c>
      <c r="AL15" s="36">
        <f>IF(OR($A15="",$B15="",$C15="",N($D15)=0),"",IF(MOD(33-$B15,52)&gt;MOD($C15-$B15,52),"",SUMPRODUCT((Sätze!$B$2:$B$251=$A15)*(Wochenmengen!$C$2:$C$251&gt;0)*(MOD(33-Wochenmengen!$C$2:$C$251,52)&lt;=MOD(Wochenmengen!$D$2:$D$251-Wochenmengen!$C$2:$C$251,52))*Wochenmengen!$F$2:$F$251)/$D15))</f>
        <v/>
      </c>
      <c r="AM15" s="36">
        <f>IF(OR($A15="",$B15="",$C15="",N($D15)=0),"",IF(MOD(34-$B15,52)&gt;MOD($C15-$B15,52),"",SUMPRODUCT((Sätze!$B$2:$B$251=$A15)*(Wochenmengen!$C$2:$C$251&gt;0)*(MOD(34-Wochenmengen!$C$2:$C$251,52)&lt;=MOD(Wochenmengen!$D$2:$D$251-Wochenmengen!$C$2:$C$251,52))*Wochenmengen!$F$2:$F$251)/$D15))</f>
        <v/>
      </c>
      <c r="AN15" s="36">
        <f>IF(OR($A15="",$B15="",$C15="",N($D15)=0),"",IF(MOD(35-$B15,52)&gt;MOD($C15-$B15,52),"",SUMPRODUCT((Sätze!$B$2:$B$251=$A15)*(Wochenmengen!$C$2:$C$251&gt;0)*(MOD(35-Wochenmengen!$C$2:$C$251,52)&lt;=MOD(Wochenmengen!$D$2:$D$251-Wochenmengen!$C$2:$C$251,52))*Wochenmengen!$F$2:$F$251)/$D15))</f>
        <v/>
      </c>
      <c r="AO15" s="36">
        <f>IF(OR($A15="",$B15="",$C15="",N($D15)=0),"",IF(MOD(36-$B15,52)&gt;MOD($C15-$B15,52),"",SUMPRODUCT((Sätze!$B$2:$B$251=$A15)*(Wochenmengen!$C$2:$C$251&gt;0)*(MOD(36-Wochenmengen!$C$2:$C$251,52)&lt;=MOD(Wochenmengen!$D$2:$D$251-Wochenmengen!$C$2:$C$251,52))*Wochenmengen!$F$2:$F$251)/$D15))</f>
        <v/>
      </c>
      <c r="AP15" s="36">
        <f>IF(OR($A15="",$B15="",$C15="",N($D15)=0),"",IF(MOD(37-$B15,52)&gt;MOD($C15-$B15,52),"",SUMPRODUCT((Sätze!$B$2:$B$251=$A15)*(Wochenmengen!$C$2:$C$251&gt;0)*(MOD(37-Wochenmengen!$C$2:$C$251,52)&lt;=MOD(Wochenmengen!$D$2:$D$251-Wochenmengen!$C$2:$C$251,52))*Wochenmengen!$F$2:$F$251)/$D15))</f>
        <v/>
      </c>
      <c r="AQ15" s="36">
        <f>IF(OR($A15="",$B15="",$C15="",N($D15)=0),"",IF(MOD(38-$B15,52)&gt;MOD($C15-$B15,52),"",SUMPRODUCT((Sätze!$B$2:$B$251=$A15)*(Wochenmengen!$C$2:$C$251&gt;0)*(MOD(38-Wochenmengen!$C$2:$C$251,52)&lt;=MOD(Wochenmengen!$D$2:$D$251-Wochenmengen!$C$2:$C$251,52))*Wochenmengen!$F$2:$F$251)/$D15))</f>
        <v/>
      </c>
      <c r="AR15" s="36">
        <f>IF(OR($A15="",$B15="",$C15="",N($D15)=0),"",IF(MOD(39-$B15,52)&gt;MOD($C15-$B15,52),"",SUMPRODUCT((Sätze!$B$2:$B$251=$A15)*(Wochenmengen!$C$2:$C$251&gt;0)*(MOD(39-Wochenmengen!$C$2:$C$251,52)&lt;=MOD(Wochenmengen!$D$2:$D$251-Wochenmengen!$C$2:$C$251,52))*Wochenmengen!$F$2:$F$251)/$D15))</f>
        <v/>
      </c>
      <c r="AS15" s="36">
        <f>IF(OR($A15="",$B15="",$C15="",N($D15)=0),"",IF(MOD(40-$B15,52)&gt;MOD($C15-$B15,52),"",SUMPRODUCT((Sätze!$B$2:$B$251=$A15)*(Wochenmengen!$C$2:$C$251&gt;0)*(MOD(40-Wochenmengen!$C$2:$C$251,52)&lt;=MOD(Wochenmengen!$D$2:$D$251-Wochenmengen!$C$2:$C$251,52))*Wochenmengen!$F$2:$F$251)/$D15))</f>
        <v/>
      </c>
      <c r="AT15" s="36">
        <f>IF(OR($A15="",$B15="",$C15="",N($D15)=0),"",IF(MOD(41-$B15,52)&gt;MOD($C15-$B15,52),"",SUMPRODUCT((Sätze!$B$2:$B$251=$A15)*(Wochenmengen!$C$2:$C$251&gt;0)*(MOD(41-Wochenmengen!$C$2:$C$251,52)&lt;=MOD(Wochenmengen!$D$2:$D$251-Wochenmengen!$C$2:$C$251,52))*Wochenmengen!$F$2:$F$251)/$D15))</f>
        <v/>
      </c>
      <c r="AU15" s="36">
        <f>IF(OR($A15="",$B15="",$C15="",N($D15)=0),"",IF(MOD(42-$B15,52)&gt;MOD($C15-$B15,52),"",SUMPRODUCT((Sätze!$B$2:$B$251=$A15)*(Wochenmengen!$C$2:$C$251&gt;0)*(MOD(42-Wochenmengen!$C$2:$C$251,52)&lt;=MOD(Wochenmengen!$D$2:$D$251-Wochenmengen!$C$2:$C$251,52))*Wochenmengen!$F$2:$F$251)/$D15))</f>
        <v/>
      </c>
      <c r="AV15" s="36">
        <f>IF(OR($A15="",$B15="",$C15="",N($D15)=0),"",IF(MOD(43-$B15,52)&gt;MOD($C15-$B15,52),"",SUMPRODUCT((Sätze!$B$2:$B$251=$A15)*(Wochenmengen!$C$2:$C$251&gt;0)*(MOD(43-Wochenmengen!$C$2:$C$251,52)&lt;=MOD(Wochenmengen!$D$2:$D$251-Wochenmengen!$C$2:$C$251,52))*Wochenmengen!$F$2:$F$251)/$D15))</f>
        <v/>
      </c>
      <c r="AW15" s="36">
        <f>IF(OR($A15="",$B15="",$C15="",N($D15)=0),"",IF(MOD(44-$B15,52)&gt;MOD($C15-$B15,52),"",SUMPRODUCT((Sätze!$B$2:$B$251=$A15)*(Wochenmengen!$C$2:$C$251&gt;0)*(MOD(44-Wochenmengen!$C$2:$C$251,52)&lt;=MOD(Wochenmengen!$D$2:$D$251-Wochenmengen!$C$2:$C$251,52))*Wochenmengen!$F$2:$F$251)/$D15))</f>
        <v/>
      </c>
      <c r="AX15" s="36">
        <f>IF(OR($A15="",$B15="",$C15="",N($D15)=0),"",IF(MOD(45-$B15,52)&gt;MOD($C15-$B15,52),"",SUMPRODUCT((Sätze!$B$2:$B$251=$A15)*(Wochenmengen!$C$2:$C$251&gt;0)*(MOD(45-Wochenmengen!$C$2:$C$251,52)&lt;=MOD(Wochenmengen!$D$2:$D$251-Wochenmengen!$C$2:$C$251,52))*Wochenmengen!$F$2:$F$251)/$D15))</f>
        <v/>
      </c>
      <c r="AY15" s="36">
        <f>IF(OR($A15="",$B15="",$C15="",N($D15)=0),"",IF(MOD(46-$B15,52)&gt;MOD($C15-$B15,52),"",SUMPRODUCT((Sätze!$B$2:$B$251=$A15)*(Wochenmengen!$C$2:$C$251&gt;0)*(MOD(46-Wochenmengen!$C$2:$C$251,52)&lt;=MOD(Wochenmengen!$D$2:$D$251-Wochenmengen!$C$2:$C$251,52))*Wochenmengen!$F$2:$F$251)/$D15))</f>
        <v/>
      </c>
      <c r="AZ15" s="36">
        <f>IF(OR($A15="",$B15="",$C15="",N($D15)=0),"",IF(MOD(47-$B15,52)&gt;MOD($C15-$B15,52),"",SUMPRODUCT((Sätze!$B$2:$B$251=$A15)*(Wochenmengen!$C$2:$C$251&gt;0)*(MOD(47-Wochenmengen!$C$2:$C$251,52)&lt;=MOD(Wochenmengen!$D$2:$D$251-Wochenmengen!$C$2:$C$251,52))*Wochenmengen!$F$2:$F$251)/$D15))</f>
        <v/>
      </c>
      <c r="BA15" s="36">
        <f>IF(OR($A15="",$B15="",$C15="",N($D15)=0),"",IF(MOD(48-$B15,52)&gt;MOD($C15-$B15,52),"",SUMPRODUCT((Sätze!$B$2:$B$251=$A15)*(Wochenmengen!$C$2:$C$251&gt;0)*(MOD(48-Wochenmengen!$C$2:$C$251,52)&lt;=MOD(Wochenmengen!$D$2:$D$251-Wochenmengen!$C$2:$C$251,52))*Wochenmengen!$F$2:$F$251)/$D15))</f>
        <v/>
      </c>
      <c r="BB15" s="36">
        <f>IF(OR($A15="",$B15="",$C15="",N($D15)=0),"",IF(MOD(49-$B15,52)&gt;MOD($C15-$B15,52),"",SUMPRODUCT((Sätze!$B$2:$B$251=$A15)*(Wochenmengen!$C$2:$C$251&gt;0)*(MOD(49-Wochenmengen!$C$2:$C$251,52)&lt;=MOD(Wochenmengen!$D$2:$D$251-Wochenmengen!$C$2:$C$251,52))*Wochenmengen!$F$2:$F$251)/$D15))</f>
        <v/>
      </c>
      <c r="BC15" s="36">
        <f>IF(OR($A15="",$B15="",$C15="",N($D15)=0),"",IF(MOD(50-$B15,52)&gt;MOD($C15-$B15,52),"",SUMPRODUCT((Sätze!$B$2:$B$251=$A15)*(Wochenmengen!$C$2:$C$251&gt;0)*(MOD(50-Wochenmengen!$C$2:$C$251,52)&lt;=MOD(Wochenmengen!$D$2:$D$251-Wochenmengen!$C$2:$C$251,52))*Wochenmengen!$F$2:$F$251)/$D15))</f>
        <v/>
      </c>
      <c r="BD15" s="36">
        <f>IF(OR($A15="",$B15="",$C15="",N($D15)=0),"",IF(MOD(51-$B15,52)&gt;MOD($C15-$B15,52),"",SUMPRODUCT((Sätze!$B$2:$B$251=$A15)*(Wochenmengen!$C$2:$C$251&gt;0)*(MOD(51-Wochenmengen!$C$2:$C$251,52)&lt;=MOD(Wochenmengen!$D$2:$D$251-Wochenmengen!$C$2:$C$251,52))*Wochenmengen!$F$2:$F$251)/$D15))</f>
        <v/>
      </c>
      <c r="BE15" s="36">
        <f>IF(OR($A15="",$B15="",$C15="",N($D15)=0),"",IF(MOD(52-$B15,52)&gt;MOD($C15-$B15,52),"",SUMPRODUCT((Sätze!$B$2:$B$251=$A15)*(Wochenmengen!$C$2:$C$251&gt;0)*(MOD(52-Wochenmengen!$C$2:$C$251,52)&lt;=MOD(Wochenmengen!$D$2:$D$251-Wochenmengen!$C$2:$C$251,52))*Wochenmengen!$F$2:$F$251)/$D15))</f>
        <v/>
      </c>
      <c r="BF15" s="26">
        <f>IF($A15="","",SUMPRODUCT((F15:BE15&lt;&gt;"")*(F15:BE15&lt;1)))</f>
        <v/>
      </c>
    </row>
    <row r="16">
      <c r="A16" s="10">
        <f>IF(Bedarf!$B22="","",Bedarf!$B22)</f>
        <v/>
      </c>
      <c r="B16" s="26">
        <f>IF($A16="","",IF(Bedarf!$E22&lt;&gt;"",Bedarf!$E22,IFERROR(IF(_xlfn.MINIFS(Sätze!$H$2:$H$251,Sätze!$B$2:$B$251,$A16)=0,"",_xlfn.MINIFS(Sätze!$H$2:$H$251,Sätze!$B$2:$B$251,$A16)),"")))</f>
        <v/>
      </c>
      <c r="C16" s="26">
        <f>IF($A16="","",IF(Bedarf!$F22&lt;&gt;"",Bedarf!$F22,IFERROR(IF(_xlfn.MAXIFS(Sätze!$I$2:$I$251,Sätze!$B$2:$B$251,$A16)=0,"",_xlfn.MAXIFS(Sätze!$I$2:$I$251,Sätze!$B$2:$B$251,$A16)),"")))</f>
        <v/>
      </c>
      <c r="D16" s="15">
        <f>IF(OR($A16="",N(Bedarf!$G22)=0),"",Bedarf!$G22)</f>
        <v/>
      </c>
      <c r="E16" s="10">
        <f>IF($A16="","",T(Bedarf!$D22))</f>
        <v/>
      </c>
      <c r="F16" s="36">
        <f>IF(OR($A16="",$B16="",$C16="",N($D16)=0),"",IF(MOD(1-$B16,52)&gt;MOD($C16-$B16,52),"",SUMPRODUCT((Sätze!$B$2:$B$251=$A16)*(Wochenmengen!$C$2:$C$251&gt;0)*(MOD(1-Wochenmengen!$C$2:$C$251,52)&lt;=MOD(Wochenmengen!$D$2:$D$251-Wochenmengen!$C$2:$C$251,52))*Wochenmengen!$F$2:$F$251)/$D16))</f>
        <v/>
      </c>
      <c r="G16" s="36">
        <f>IF(OR($A16="",$B16="",$C16="",N($D16)=0),"",IF(MOD(2-$B16,52)&gt;MOD($C16-$B16,52),"",SUMPRODUCT((Sätze!$B$2:$B$251=$A16)*(Wochenmengen!$C$2:$C$251&gt;0)*(MOD(2-Wochenmengen!$C$2:$C$251,52)&lt;=MOD(Wochenmengen!$D$2:$D$251-Wochenmengen!$C$2:$C$251,52))*Wochenmengen!$F$2:$F$251)/$D16))</f>
        <v/>
      </c>
      <c r="H16" s="36">
        <f>IF(OR($A16="",$B16="",$C16="",N($D16)=0),"",IF(MOD(3-$B16,52)&gt;MOD($C16-$B16,52),"",SUMPRODUCT((Sätze!$B$2:$B$251=$A16)*(Wochenmengen!$C$2:$C$251&gt;0)*(MOD(3-Wochenmengen!$C$2:$C$251,52)&lt;=MOD(Wochenmengen!$D$2:$D$251-Wochenmengen!$C$2:$C$251,52))*Wochenmengen!$F$2:$F$251)/$D16))</f>
        <v/>
      </c>
      <c r="I16" s="36">
        <f>IF(OR($A16="",$B16="",$C16="",N($D16)=0),"",IF(MOD(4-$B16,52)&gt;MOD($C16-$B16,52),"",SUMPRODUCT((Sätze!$B$2:$B$251=$A16)*(Wochenmengen!$C$2:$C$251&gt;0)*(MOD(4-Wochenmengen!$C$2:$C$251,52)&lt;=MOD(Wochenmengen!$D$2:$D$251-Wochenmengen!$C$2:$C$251,52))*Wochenmengen!$F$2:$F$251)/$D16))</f>
        <v/>
      </c>
      <c r="J16" s="36">
        <f>IF(OR($A16="",$B16="",$C16="",N($D16)=0),"",IF(MOD(5-$B16,52)&gt;MOD($C16-$B16,52),"",SUMPRODUCT((Sätze!$B$2:$B$251=$A16)*(Wochenmengen!$C$2:$C$251&gt;0)*(MOD(5-Wochenmengen!$C$2:$C$251,52)&lt;=MOD(Wochenmengen!$D$2:$D$251-Wochenmengen!$C$2:$C$251,52))*Wochenmengen!$F$2:$F$251)/$D16))</f>
        <v/>
      </c>
      <c r="K16" s="36">
        <f>IF(OR($A16="",$B16="",$C16="",N($D16)=0),"",IF(MOD(6-$B16,52)&gt;MOD($C16-$B16,52),"",SUMPRODUCT((Sätze!$B$2:$B$251=$A16)*(Wochenmengen!$C$2:$C$251&gt;0)*(MOD(6-Wochenmengen!$C$2:$C$251,52)&lt;=MOD(Wochenmengen!$D$2:$D$251-Wochenmengen!$C$2:$C$251,52))*Wochenmengen!$F$2:$F$251)/$D16))</f>
        <v/>
      </c>
      <c r="L16" s="36">
        <f>IF(OR($A16="",$B16="",$C16="",N($D16)=0),"",IF(MOD(7-$B16,52)&gt;MOD($C16-$B16,52),"",SUMPRODUCT((Sätze!$B$2:$B$251=$A16)*(Wochenmengen!$C$2:$C$251&gt;0)*(MOD(7-Wochenmengen!$C$2:$C$251,52)&lt;=MOD(Wochenmengen!$D$2:$D$251-Wochenmengen!$C$2:$C$251,52))*Wochenmengen!$F$2:$F$251)/$D16))</f>
        <v/>
      </c>
      <c r="M16" s="36">
        <f>IF(OR($A16="",$B16="",$C16="",N($D16)=0),"",IF(MOD(8-$B16,52)&gt;MOD($C16-$B16,52),"",SUMPRODUCT((Sätze!$B$2:$B$251=$A16)*(Wochenmengen!$C$2:$C$251&gt;0)*(MOD(8-Wochenmengen!$C$2:$C$251,52)&lt;=MOD(Wochenmengen!$D$2:$D$251-Wochenmengen!$C$2:$C$251,52))*Wochenmengen!$F$2:$F$251)/$D16))</f>
        <v/>
      </c>
      <c r="N16" s="36">
        <f>IF(OR($A16="",$B16="",$C16="",N($D16)=0),"",IF(MOD(9-$B16,52)&gt;MOD($C16-$B16,52),"",SUMPRODUCT((Sätze!$B$2:$B$251=$A16)*(Wochenmengen!$C$2:$C$251&gt;0)*(MOD(9-Wochenmengen!$C$2:$C$251,52)&lt;=MOD(Wochenmengen!$D$2:$D$251-Wochenmengen!$C$2:$C$251,52))*Wochenmengen!$F$2:$F$251)/$D16))</f>
        <v/>
      </c>
      <c r="O16" s="36">
        <f>IF(OR($A16="",$B16="",$C16="",N($D16)=0),"",IF(MOD(10-$B16,52)&gt;MOD($C16-$B16,52),"",SUMPRODUCT((Sätze!$B$2:$B$251=$A16)*(Wochenmengen!$C$2:$C$251&gt;0)*(MOD(10-Wochenmengen!$C$2:$C$251,52)&lt;=MOD(Wochenmengen!$D$2:$D$251-Wochenmengen!$C$2:$C$251,52))*Wochenmengen!$F$2:$F$251)/$D16))</f>
        <v/>
      </c>
      <c r="P16" s="36">
        <f>IF(OR($A16="",$B16="",$C16="",N($D16)=0),"",IF(MOD(11-$B16,52)&gt;MOD($C16-$B16,52),"",SUMPRODUCT((Sätze!$B$2:$B$251=$A16)*(Wochenmengen!$C$2:$C$251&gt;0)*(MOD(11-Wochenmengen!$C$2:$C$251,52)&lt;=MOD(Wochenmengen!$D$2:$D$251-Wochenmengen!$C$2:$C$251,52))*Wochenmengen!$F$2:$F$251)/$D16))</f>
        <v/>
      </c>
      <c r="Q16" s="36">
        <f>IF(OR($A16="",$B16="",$C16="",N($D16)=0),"",IF(MOD(12-$B16,52)&gt;MOD($C16-$B16,52),"",SUMPRODUCT((Sätze!$B$2:$B$251=$A16)*(Wochenmengen!$C$2:$C$251&gt;0)*(MOD(12-Wochenmengen!$C$2:$C$251,52)&lt;=MOD(Wochenmengen!$D$2:$D$251-Wochenmengen!$C$2:$C$251,52))*Wochenmengen!$F$2:$F$251)/$D16))</f>
        <v/>
      </c>
      <c r="R16" s="36">
        <f>IF(OR($A16="",$B16="",$C16="",N($D16)=0),"",IF(MOD(13-$B16,52)&gt;MOD($C16-$B16,52),"",SUMPRODUCT((Sätze!$B$2:$B$251=$A16)*(Wochenmengen!$C$2:$C$251&gt;0)*(MOD(13-Wochenmengen!$C$2:$C$251,52)&lt;=MOD(Wochenmengen!$D$2:$D$251-Wochenmengen!$C$2:$C$251,52))*Wochenmengen!$F$2:$F$251)/$D16))</f>
        <v/>
      </c>
      <c r="S16" s="36">
        <f>IF(OR($A16="",$B16="",$C16="",N($D16)=0),"",IF(MOD(14-$B16,52)&gt;MOD($C16-$B16,52),"",SUMPRODUCT((Sätze!$B$2:$B$251=$A16)*(Wochenmengen!$C$2:$C$251&gt;0)*(MOD(14-Wochenmengen!$C$2:$C$251,52)&lt;=MOD(Wochenmengen!$D$2:$D$251-Wochenmengen!$C$2:$C$251,52))*Wochenmengen!$F$2:$F$251)/$D16))</f>
        <v/>
      </c>
      <c r="T16" s="36">
        <f>IF(OR($A16="",$B16="",$C16="",N($D16)=0),"",IF(MOD(15-$B16,52)&gt;MOD($C16-$B16,52),"",SUMPRODUCT((Sätze!$B$2:$B$251=$A16)*(Wochenmengen!$C$2:$C$251&gt;0)*(MOD(15-Wochenmengen!$C$2:$C$251,52)&lt;=MOD(Wochenmengen!$D$2:$D$251-Wochenmengen!$C$2:$C$251,52))*Wochenmengen!$F$2:$F$251)/$D16))</f>
        <v/>
      </c>
      <c r="U16" s="36">
        <f>IF(OR($A16="",$B16="",$C16="",N($D16)=0),"",IF(MOD(16-$B16,52)&gt;MOD($C16-$B16,52),"",SUMPRODUCT((Sätze!$B$2:$B$251=$A16)*(Wochenmengen!$C$2:$C$251&gt;0)*(MOD(16-Wochenmengen!$C$2:$C$251,52)&lt;=MOD(Wochenmengen!$D$2:$D$251-Wochenmengen!$C$2:$C$251,52))*Wochenmengen!$F$2:$F$251)/$D16))</f>
        <v/>
      </c>
      <c r="V16" s="36">
        <f>IF(OR($A16="",$B16="",$C16="",N($D16)=0),"",IF(MOD(17-$B16,52)&gt;MOD($C16-$B16,52),"",SUMPRODUCT((Sätze!$B$2:$B$251=$A16)*(Wochenmengen!$C$2:$C$251&gt;0)*(MOD(17-Wochenmengen!$C$2:$C$251,52)&lt;=MOD(Wochenmengen!$D$2:$D$251-Wochenmengen!$C$2:$C$251,52))*Wochenmengen!$F$2:$F$251)/$D16))</f>
        <v/>
      </c>
      <c r="W16" s="36">
        <f>IF(OR($A16="",$B16="",$C16="",N($D16)=0),"",IF(MOD(18-$B16,52)&gt;MOD($C16-$B16,52),"",SUMPRODUCT((Sätze!$B$2:$B$251=$A16)*(Wochenmengen!$C$2:$C$251&gt;0)*(MOD(18-Wochenmengen!$C$2:$C$251,52)&lt;=MOD(Wochenmengen!$D$2:$D$251-Wochenmengen!$C$2:$C$251,52))*Wochenmengen!$F$2:$F$251)/$D16))</f>
        <v/>
      </c>
      <c r="X16" s="36">
        <f>IF(OR($A16="",$B16="",$C16="",N($D16)=0),"",IF(MOD(19-$B16,52)&gt;MOD($C16-$B16,52),"",SUMPRODUCT((Sätze!$B$2:$B$251=$A16)*(Wochenmengen!$C$2:$C$251&gt;0)*(MOD(19-Wochenmengen!$C$2:$C$251,52)&lt;=MOD(Wochenmengen!$D$2:$D$251-Wochenmengen!$C$2:$C$251,52))*Wochenmengen!$F$2:$F$251)/$D16))</f>
        <v/>
      </c>
      <c r="Y16" s="36">
        <f>IF(OR($A16="",$B16="",$C16="",N($D16)=0),"",IF(MOD(20-$B16,52)&gt;MOD($C16-$B16,52),"",SUMPRODUCT((Sätze!$B$2:$B$251=$A16)*(Wochenmengen!$C$2:$C$251&gt;0)*(MOD(20-Wochenmengen!$C$2:$C$251,52)&lt;=MOD(Wochenmengen!$D$2:$D$251-Wochenmengen!$C$2:$C$251,52))*Wochenmengen!$F$2:$F$251)/$D16))</f>
        <v/>
      </c>
      <c r="Z16" s="36">
        <f>IF(OR($A16="",$B16="",$C16="",N($D16)=0),"",IF(MOD(21-$B16,52)&gt;MOD($C16-$B16,52),"",SUMPRODUCT((Sätze!$B$2:$B$251=$A16)*(Wochenmengen!$C$2:$C$251&gt;0)*(MOD(21-Wochenmengen!$C$2:$C$251,52)&lt;=MOD(Wochenmengen!$D$2:$D$251-Wochenmengen!$C$2:$C$251,52))*Wochenmengen!$F$2:$F$251)/$D16))</f>
        <v/>
      </c>
      <c r="AA16" s="36">
        <f>IF(OR($A16="",$B16="",$C16="",N($D16)=0),"",IF(MOD(22-$B16,52)&gt;MOD($C16-$B16,52),"",SUMPRODUCT((Sätze!$B$2:$B$251=$A16)*(Wochenmengen!$C$2:$C$251&gt;0)*(MOD(22-Wochenmengen!$C$2:$C$251,52)&lt;=MOD(Wochenmengen!$D$2:$D$251-Wochenmengen!$C$2:$C$251,52))*Wochenmengen!$F$2:$F$251)/$D16))</f>
        <v/>
      </c>
      <c r="AB16" s="36">
        <f>IF(OR($A16="",$B16="",$C16="",N($D16)=0),"",IF(MOD(23-$B16,52)&gt;MOD($C16-$B16,52),"",SUMPRODUCT((Sätze!$B$2:$B$251=$A16)*(Wochenmengen!$C$2:$C$251&gt;0)*(MOD(23-Wochenmengen!$C$2:$C$251,52)&lt;=MOD(Wochenmengen!$D$2:$D$251-Wochenmengen!$C$2:$C$251,52))*Wochenmengen!$F$2:$F$251)/$D16))</f>
        <v/>
      </c>
      <c r="AC16" s="36">
        <f>IF(OR($A16="",$B16="",$C16="",N($D16)=0),"",IF(MOD(24-$B16,52)&gt;MOD($C16-$B16,52),"",SUMPRODUCT((Sätze!$B$2:$B$251=$A16)*(Wochenmengen!$C$2:$C$251&gt;0)*(MOD(24-Wochenmengen!$C$2:$C$251,52)&lt;=MOD(Wochenmengen!$D$2:$D$251-Wochenmengen!$C$2:$C$251,52))*Wochenmengen!$F$2:$F$251)/$D16))</f>
        <v/>
      </c>
      <c r="AD16" s="36">
        <f>IF(OR($A16="",$B16="",$C16="",N($D16)=0),"",IF(MOD(25-$B16,52)&gt;MOD($C16-$B16,52),"",SUMPRODUCT((Sätze!$B$2:$B$251=$A16)*(Wochenmengen!$C$2:$C$251&gt;0)*(MOD(25-Wochenmengen!$C$2:$C$251,52)&lt;=MOD(Wochenmengen!$D$2:$D$251-Wochenmengen!$C$2:$C$251,52))*Wochenmengen!$F$2:$F$251)/$D16))</f>
        <v/>
      </c>
      <c r="AE16" s="36">
        <f>IF(OR($A16="",$B16="",$C16="",N($D16)=0),"",IF(MOD(26-$B16,52)&gt;MOD($C16-$B16,52),"",SUMPRODUCT((Sätze!$B$2:$B$251=$A16)*(Wochenmengen!$C$2:$C$251&gt;0)*(MOD(26-Wochenmengen!$C$2:$C$251,52)&lt;=MOD(Wochenmengen!$D$2:$D$251-Wochenmengen!$C$2:$C$251,52))*Wochenmengen!$F$2:$F$251)/$D16))</f>
        <v/>
      </c>
      <c r="AF16" s="36">
        <f>IF(OR($A16="",$B16="",$C16="",N($D16)=0),"",IF(MOD(27-$B16,52)&gt;MOD($C16-$B16,52),"",SUMPRODUCT((Sätze!$B$2:$B$251=$A16)*(Wochenmengen!$C$2:$C$251&gt;0)*(MOD(27-Wochenmengen!$C$2:$C$251,52)&lt;=MOD(Wochenmengen!$D$2:$D$251-Wochenmengen!$C$2:$C$251,52))*Wochenmengen!$F$2:$F$251)/$D16))</f>
        <v/>
      </c>
      <c r="AG16" s="36">
        <f>IF(OR($A16="",$B16="",$C16="",N($D16)=0),"",IF(MOD(28-$B16,52)&gt;MOD($C16-$B16,52),"",SUMPRODUCT((Sätze!$B$2:$B$251=$A16)*(Wochenmengen!$C$2:$C$251&gt;0)*(MOD(28-Wochenmengen!$C$2:$C$251,52)&lt;=MOD(Wochenmengen!$D$2:$D$251-Wochenmengen!$C$2:$C$251,52))*Wochenmengen!$F$2:$F$251)/$D16))</f>
        <v/>
      </c>
      <c r="AH16" s="36">
        <f>IF(OR($A16="",$B16="",$C16="",N($D16)=0),"",IF(MOD(29-$B16,52)&gt;MOD($C16-$B16,52),"",SUMPRODUCT((Sätze!$B$2:$B$251=$A16)*(Wochenmengen!$C$2:$C$251&gt;0)*(MOD(29-Wochenmengen!$C$2:$C$251,52)&lt;=MOD(Wochenmengen!$D$2:$D$251-Wochenmengen!$C$2:$C$251,52))*Wochenmengen!$F$2:$F$251)/$D16))</f>
        <v/>
      </c>
      <c r="AI16" s="36">
        <f>IF(OR($A16="",$B16="",$C16="",N($D16)=0),"",IF(MOD(30-$B16,52)&gt;MOD($C16-$B16,52),"",SUMPRODUCT((Sätze!$B$2:$B$251=$A16)*(Wochenmengen!$C$2:$C$251&gt;0)*(MOD(30-Wochenmengen!$C$2:$C$251,52)&lt;=MOD(Wochenmengen!$D$2:$D$251-Wochenmengen!$C$2:$C$251,52))*Wochenmengen!$F$2:$F$251)/$D16))</f>
        <v/>
      </c>
      <c r="AJ16" s="36">
        <f>IF(OR($A16="",$B16="",$C16="",N($D16)=0),"",IF(MOD(31-$B16,52)&gt;MOD($C16-$B16,52),"",SUMPRODUCT((Sätze!$B$2:$B$251=$A16)*(Wochenmengen!$C$2:$C$251&gt;0)*(MOD(31-Wochenmengen!$C$2:$C$251,52)&lt;=MOD(Wochenmengen!$D$2:$D$251-Wochenmengen!$C$2:$C$251,52))*Wochenmengen!$F$2:$F$251)/$D16))</f>
        <v/>
      </c>
      <c r="AK16" s="36">
        <f>IF(OR($A16="",$B16="",$C16="",N($D16)=0),"",IF(MOD(32-$B16,52)&gt;MOD($C16-$B16,52),"",SUMPRODUCT((Sätze!$B$2:$B$251=$A16)*(Wochenmengen!$C$2:$C$251&gt;0)*(MOD(32-Wochenmengen!$C$2:$C$251,52)&lt;=MOD(Wochenmengen!$D$2:$D$251-Wochenmengen!$C$2:$C$251,52))*Wochenmengen!$F$2:$F$251)/$D16))</f>
        <v/>
      </c>
      <c r="AL16" s="36">
        <f>IF(OR($A16="",$B16="",$C16="",N($D16)=0),"",IF(MOD(33-$B16,52)&gt;MOD($C16-$B16,52),"",SUMPRODUCT((Sätze!$B$2:$B$251=$A16)*(Wochenmengen!$C$2:$C$251&gt;0)*(MOD(33-Wochenmengen!$C$2:$C$251,52)&lt;=MOD(Wochenmengen!$D$2:$D$251-Wochenmengen!$C$2:$C$251,52))*Wochenmengen!$F$2:$F$251)/$D16))</f>
        <v/>
      </c>
      <c r="AM16" s="36">
        <f>IF(OR($A16="",$B16="",$C16="",N($D16)=0),"",IF(MOD(34-$B16,52)&gt;MOD($C16-$B16,52),"",SUMPRODUCT((Sätze!$B$2:$B$251=$A16)*(Wochenmengen!$C$2:$C$251&gt;0)*(MOD(34-Wochenmengen!$C$2:$C$251,52)&lt;=MOD(Wochenmengen!$D$2:$D$251-Wochenmengen!$C$2:$C$251,52))*Wochenmengen!$F$2:$F$251)/$D16))</f>
        <v/>
      </c>
      <c r="AN16" s="36">
        <f>IF(OR($A16="",$B16="",$C16="",N($D16)=0),"",IF(MOD(35-$B16,52)&gt;MOD($C16-$B16,52),"",SUMPRODUCT((Sätze!$B$2:$B$251=$A16)*(Wochenmengen!$C$2:$C$251&gt;0)*(MOD(35-Wochenmengen!$C$2:$C$251,52)&lt;=MOD(Wochenmengen!$D$2:$D$251-Wochenmengen!$C$2:$C$251,52))*Wochenmengen!$F$2:$F$251)/$D16))</f>
        <v/>
      </c>
      <c r="AO16" s="36">
        <f>IF(OR($A16="",$B16="",$C16="",N($D16)=0),"",IF(MOD(36-$B16,52)&gt;MOD($C16-$B16,52),"",SUMPRODUCT((Sätze!$B$2:$B$251=$A16)*(Wochenmengen!$C$2:$C$251&gt;0)*(MOD(36-Wochenmengen!$C$2:$C$251,52)&lt;=MOD(Wochenmengen!$D$2:$D$251-Wochenmengen!$C$2:$C$251,52))*Wochenmengen!$F$2:$F$251)/$D16))</f>
        <v/>
      </c>
      <c r="AP16" s="36">
        <f>IF(OR($A16="",$B16="",$C16="",N($D16)=0),"",IF(MOD(37-$B16,52)&gt;MOD($C16-$B16,52),"",SUMPRODUCT((Sätze!$B$2:$B$251=$A16)*(Wochenmengen!$C$2:$C$251&gt;0)*(MOD(37-Wochenmengen!$C$2:$C$251,52)&lt;=MOD(Wochenmengen!$D$2:$D$251-Wochenmengen!$C$2:$C$251,52))*Wochenmengen!$F$2:$F$251)/$D16))</f>
        <v/>
      </c>
      <c r="AQ16" s="36">
        <f>IF(OR($A16="",$B16="",$C16="",N($D16)=0),"",IF(MOD(38-$B16,52)&gt;MOD($C16-$B16,52),"",SUMPRODUCT((Sätze!$B$2:$B$251=$A16)*(Wochenmengen!$C$2:$C$251&gt;0)*(MOD(38-Wochenmengen!$C$2:$C$251,52)&lt;=MOD(Wochenmengen!$D$2:$D$251-Wochenmengen!$C$2:$C$251,52))*Wochenmengen!$F$2:$F$251)/$D16))</f>
        <v/>
      </c>
      <c r="AR16" s="36">
        <f>IF(OR($A16="",$B16="",$C16="",N($D16)=0),"",IF(MOD(39-$B16,52)&gt;MOD($C16-$B16,52),"",SUMPRODUCT((Sätze!$B$2:$B$251=$A16)*(Wochenmengen!$C$2:$C$251&gt;0)*(MOD(39-Wochenmengen!$C$2:$C$251,52)&lt;=MOD(Wochenmengen!$D$2:$D$251-Wochenmengen!$C$2:$C$251,52))*Wochenmengen!$F$2:$F$251)/$D16))</f>
        <v/>
      </c>
      <c r="AS16" s="36">
        <f>IF(OR($A16="",$B16="",$C16="",N($D16)=0),"",IF(MOD(40-$B16,52)&gt;MOD($C16-$B16,52),"",SUMPRODUCT((Sätze!$B$2:$B$251=$A16)*(Wochenmengen!$C$2:$C$251&gt;0)*(MOD(40-Wochenmengen!$C$2:$C$251,52)&lt;=MOD(Wochenmengen!$D$2:$D$251-Wochenmengen!$C$2:$C$251,52))*Wochenmengen!$F$2:$F$251)/$D16))</f>
        <v/>
      </c>
      <c r="AT16" s="36">
        <f>IF(OR($A16="",$B16="",$C16="",N($D16)=0),"",IF(MOD(41-$B16,52)&gt;MOD($C16-$B16,52),"",SUMPRODUCT((Sätze!$B$2:$B$251=$A16)*(Wochenmengen!$C$2:$C$251&gt;0)*(MOD(41-Wochenmengen!$C$2:$C$251,52)&lt;=MOD(Wochenmengen!$D$2:$D$251-Wochenmengen!$C$2:$C$251,52))*Wochenmengen!$F$2:$F$251)/$D16))</f>
        <v/>
      </c>
      <c r="AU16" s="36">
        <f>IF(OR($A16="",$B16="",$C16="",N($D16)=0),"",IF(MOD(42-$B16,52)&gt;MOD($C16-$B16,52),"",SUMPRODUCT((Sätze!$B$2:$B$251=$A16)*(Wochenmengen!$C$2:$C$251&gt;0)*(MOD(42-Wochenmengen!$C$2:$C$251,52)&lt;=MOD(Wochenmengen!$D$2:$D$251-Wochenmengen!$C$2:$C$251,52))*Wochenmengen!$F$2:$F$251)/$D16))</f>
        <v/>
      </c>
      <c r="AV16" s="36">
        <f>IF(OR($A16="",$B16="",$C16="",N($D16)=0),"",IF(MOD(43-$B16,52)&gt;MOD($C16-$B16,52),"",SUMPRODUCT((Sätze!$B$2:$B$251=$A16)*(Wochenmengen!$C$2:$C$251&gt;0)*(MOD(43-Wochenmengen!$C$2:$C$251,52)&lt;=MOD(Wochenmengen!$D$2:$D$251-Wochenmengen!$C$2:$C$251,52))*Wochenmengen!$F$2:$F$251)/$D16))</f>
        <v/>
      </c>
      <c r="AW16" s="36">
        <f>IF(OR($A16="",$B16="",$C16="",N($D16)=0),"",IF(MOD(44-$B16,52)&gt;MOD($C16-$B16,52),"",SUMPRODUCT((Sätze!$B$2:$B$251=$A16)*(Wochenmengen!$C$2:$C$251&gt;0)*(MOD(44-Wochenmengen!$C$2:$C$251,52)&lt;=MOD(Wochenmengen!$D$2:$D$251-Wochenmengen!$C$2:$C$251,52))*Wochenmengen!$F$2:$F$251)/$D16))</f>
        <v/>
      </c>
      <c r="AX16" s="36">
        <f>IF(OR($A16="",$B16="",$C16="",N($D16)=0),"",IF(MOD(45-$B16,52)&gt;MOD($C16-$B16,52),"",SUMPRODUCT((Sätze!$B$2:$B$251=$A16)*(Wochenmengen!$C$2:$C$251&gt;0)*(MOD(45-Wochenmengen!$C$2:$C$251,52)&lt;=MOD(Wochenmengen!$D$2:$D$251-Wochenmengen!$C$2:$C$251,52))*Wochenmengen!$F$2:$F$251)/$D16))</f>
        <v/>
      </c>
      <c r="AY16" s="36">
        <f>IF(OR($A16="",$B16="",$C16="",N($D16)=0),"",IF(MOD(46-$B16,52)&gt;MOD($C16-$B16,52),"",SUMPRODUCT((Sätze!$B$2:$B$251=$A16)*(Wochenmengen!$C$2:$C$251&gt;0)*(MOD(46-Wochenmengen!$C$2:$C$251,52)&lt;=MOD(Wochenmengen!$D$2:$D$251-Wochenmengen!$C$2:$C$251,52))*Wochenmengen!$F$2:$F$251)/$D16))</f>
        <v/>
      </c>
      <c r="AZ16" s="36">
        <f>IF(OR($A16="",$B16="",$C16="",N($D16)=0),"",IF(MOD(47-$B16,52)&gt;MOD($C16-$B16,52),"",SUMPRODUCT((Sätze!$B$2:$B$251=$A16)*(Wochenmengen!$C$2:$C$251&gt;0)*(MOD(47-Wochenmengen!$C$2:$C$251,52)&lt;=MOD(Wochenmengen!$D$2:$D$251-Wochenmengen!$C$2:$C$251,52))*Wochenmengen!$F$2:$F$251)/$D16))</f>
        <v/>
      </c>
      <c r="BA16" s="36">
        <f>IF(OR($A16="",$B16="",$C16="",N($D16)=0),"",IF(MOD(48-$B16,52)&gt;MOD($C16-$B16,52),"",SUMPRODUCT((Sätze!$B$2:$B$251=$A16)*(Wochenmengen!$C$2:$C$251&gt;0)*(MOD(48-Wochenmengen!$C$2:$C$251,52)&lt;=MOD(Wochenmengen!$D$2:$D$251-Wochenmengen!$C$2:$C$251,52))*Wochenmengen!$F$2:$F$251)/$D16))</f>
        <v/>
      </c>
      <c r="BB16" s="36">
        <f>IF(OR($A16="",$B16="",$C16="",N($D16)=0),"",IF(MOD(49-$B16,52)&gt;MOD($C16-$B16,52),"",SUMPRODUCT((Sätze!$B$2:$B$251=$A16)*(Wochenmengen!$C$2:$C$251&gt;0)*(MOD(49-Wochenmengen!$C$2:$C$251,52)&lt;=MOD(Wochenmengen!$D$2:$D$251-Wochenmengen!$C$2:$C$251,52))*Wochenmengen!$F$2:$F$251)/$D16))</f>
        <v/>
      </c>
      <c r="BC16" s="36">
        <f>IF(OR($A16="",$B16="",$C16="",N($D16)=0),"",IF(MOD(50-$B16,52)&gt;MOD($C16-$B16,52),"",SUMPRODUCT((Sätze!$B$2:$B$251=$A16)*(Wochenmengen!$C$2:$C$251&gt;0)*(MOD(50-Wochenmengen!$C$2:$C$251,52)&lt;=MOD(Wochenmengen!$D$2:$D$251-Wochenmengen!$C$2:$C$251,52))*Wochenmengen!$F$2:$F$251)/$D16))</f>
        <v/>
      </c>
      <c r="BD16" s="36">
        <f>IF(OR($A16="",$B16="",$C16="",N($D16)=0),"",IF(MOD(51-$B16,52)&gt;MOD($C16-$B16,52),"",SUMPRODUCT((Sätze!$B$2:$B$251=$A16)*(Wochenmengen!$C$2:$C$251&gt;0)*(MOD(51-Wochenmengen!$C$2:$C$251,52)&lt;=MOD(Wochenmengen!$D$2:$D$251-Wochenmengen!$C$2:$C$251,52))*Wochenmengen!$F$2:$F$251)/$D16))</f>
        <v/>
      </c>
      <c r="BE16" s="36">
        <f>IF(OR($A16="",$B16="",$C16="",N($D16)=0),"",IF(MOD(52-$B16,52)&gt;MOD($C16-$B16,52),"",SUMPRODUCT((Sätze!$B$2:$B$251=$A16)*(Wochenmengen!$C$2:$C$251&gt;0)*(MOD(52-Wochenmengen!$C$2:$C$251,52)&lt;=MOD(Wochenmengen!$D$2:$D$251-Wochenmengen!$C$2:$C$251,52))*Wochenmengen!$F$2:$F$251)/$D16))</f>
        <v/>
      </c>
      <c r="BF16" s="26">
        <f>IF($A16="","",SUMPRODUCT((F16:BE16&lt;&gt;"")*(F16:BE16&lt;1)))</f>
        <v/>
      </c>
    </row>
    <row r="17">
      <c r="A17" s="10">
        <f>IF(Bedarf!$B23="","",Bedarf!$B23)</f>
        <v/>
      </c>
      <c r="B17" s="26">
        <f>IF($A17="","",IF(Bedarf!$E23&lt;&gt;"",Bedarf!$E23,IFERROR(IF(_xlfn.MINIFS(Sätze!$H$2:$H$251,Sätze!$B$2:$B$251,$A17)=0,"",_xlfn.MINIFS(Sätze!$H$2:$H$251,Sätze!$B$2:$B$251,$A17)),"")))</f>
        <v/>
      </c>
      <c r="C17" s="26">
        <f>IF($A17="","",IF(Bedarf!$F23&lt;&gt;"",Bedarf!$F23,IFERROR(IF(_xlfn.MAXIFS(Sätze!$I$2:$I$251,Sätze!$B$2:$B$251,$A17)=0,"",_xlfn.MAXIFS(Sätze!$I$2:$I$251,Sätze!$B$2:$B$251,$A17)),"")))</f>
        <v/>
      </c>
      <c r="D17" s="15">
        <f>IF(OR($A17="",N(Bedarf!$G23)=0),"",Bedarf!$G23)</f>
        <v/>
      </c>
      <c r="E17" s="10">
        <f>IF($A17="","",T(Bedarf!$D23))</f>
        <v/>
      </c>
      <c r="F17" s="36">
        <f>IF(OR($A17="",$B17="",$C17="",N($D17)=0),"",IF(MOD(1-$B17,52)&gt;MOD($C17-$B17,52),"",SUMPRODUCT((Sätze!$B$2:$B$251=$A17)*(Wochenmengen!$C$2:$C$251&gt;0)*(MOD(1-Wochenmengen!$C$2:$C$251,52)&lt;=MOD(Wochenmengen!$D$2:$D$251-Wochenmengen!$C$2:$C$251,52))*Wochenmengen!$F$2:$F$251)/$D17))</f>
        <v/>
      </c>
      <c r="G17" s="36">
        <f>IF(OR($A17="",$B17="",$C17="",N($D17)=0),"",IF(MOD(2-$B17,52)&gt;MOD($C17-$B17,52),"",SUMPRODUCT((Sätze!$B$2:$B$251=$A17)*(Wochenmengen!$C$2:$C$251&gt;0)*(MOD(2-Wochenmengen!$C$2:$C$251,52)&lt;=MOD(Wochenmengen!$D$2:$D$251-Wochenmengen!$C$2:$C$251,52))*Wochenmengen!$F$2:$F$251)/$D17))</f>
        <v/>
      </c>
      <c r="H17" s="36">
        <f>IF(OR($A17="",$B17="",$C17="",N($D17)=0),"",IF(MOD(3-$B17,52)&gt;MOD($C17-$B17,52),"",SUMPRODUCT((Sätze!$B$2:$B$251=$A17)*(Wochenmengen!$C$2:$C$251&gt;0)*(MOD(3-Wochenmengen!$C$2:$C$251,52)&lt;=MOD(Wochenmengen!$D$2:$D$251-Wochenmengen!$C$2:$C$251,52))*Wochenmengen!$F$2:$F$251)/$D17))</f>
        <v/>
      </c>
      <c r="I17" s="36">
        <f>IF(OR($A17="",$B17="",$C17="",N($D17)=0),"",IF(MOD(4-$B17,52)&gt;MOD($C17-$B17,52),"",SUMPRODUCT((Sätze!$B$2:$B$251=$A17)*(Wochenmengen!$C$2:$C$251&gt;0)*(MOD(4-Wochenmengen!$C$2:$C$251,52)&lt;=MOD(Wochenmengen!$D$2:$D$251-Wochenmengen!$C$2:$C$251,52))*Wochenmengen!$F$2:$F$251)/$D17))</f>
        <v/>
      </c>
      <c r="J17" s="36">
        <f>IF(OR($A17="",$B17="",$C17="",N($D17)=0),"",IF(MOD(5-$B17,52)&gt;MOD($C17-$B17,52),"",SUMPRODUCT((Sätze!$B$2:$B$251=$A17)*(Wochenmengen!$C$2:$C$251&gt;0)*(MOD(5-Wochenmengen!$C$2:$C$251,52)&lt;=MOD(Wochenmengen!$D$2:$D$251-Wochenmengen!$C$2:$C$251,52))*Wochenmengen!$F$2:$F$251)/$D17))</f>
        <v/>
      </c>
      <c r="K17" s="36">
        <f>IF(OR($A17="",$B17="",$C17="",N($D17)=0),"",IF(MOD(6-$B17,52)&gt;MOD($C17-$B17,52),"",SUMPRODUCT((Sätze!$B$2:$B$251=$A17)*(Wochenmengen!$C$2:$C$251&gt;0)*(MOD(6-Wochenmengen!$C$2:$C$251,52)&lt;=MOD(Wochenmengen!$D$2:$D$251-Wochenmengen!$C$2:$C$251,52))*Wochenmengen!$F$2:$F$251)/$D17))</f>
        <v/>
      </c>
      <c r="L17" s="36">
        <f>IF(OR($A17="",$B17="",$C17="",N($D17)=0),"",IF(MOD(7-$B17,52)&gt;MOD($C17-$B17,52),"",SUMPRODUCT((Sätze!$B$2:$B$251=$A17)*(Wochenmengen!$C$2:$C$251&gt;0)*(MOD(7-Wochenmengen!$C$2:$C$251,52)&lt;=MOD(Wochenmengen!$D$2:$D$251-Wochenmengen!$C$2:$C$251,52))*Wochenmengen!$F$2:$F$251)/$D17))</f>
        <v/>
      </c>
      <c r="M17" s="36">
        <f>IF(OR($A17="",$B17="",$C17="",N($D17)=0),"",IF(MOD(8-$B17,52)&gt;MOD($C17-$B17,52),"",SUMPRODUCT((Sätze!$B$2:$B$251=$A17)*(Wochenmengen!$C$2:$C$251&gt;0)*(MOD(8-Wochenmengen!$C$2:$C$251,52)&lt;=MOD(Wochenmengen!$D$2:$D$251-Wochenmengen!$C$2:$C$251,52))*Wochenmengen!$F$2:$F$251)/$D17))</f>
        <v/>
      </c>
      <c r="N17" s="36">
        <f>IF(OR($A17="",$B17="",$C17="",N($D17)=0),"",IF(MOD(9-$B17,52)&gt;MOD($C17-$B17,52),"",SUMPRODUCT((Sätze!$B$2:$B$251=$A17)*(Wochenmengen!$C$2:$C$251&gt;0)*(MOD(9-Wochenmengen!$C$2:$C$251,52)&lt;=MOD(Wochenmengen!$D$2:$D$251-Wochenmengen!$C$2:$C$251,52))*Wochenmengen!$F$2:$F$251)/$D17))</f>
        <v/>
      </c>
      <c r="O17" s="36">
        <f>IF(OR($A17="",$B17="",$C17="",N($D17)=0),"",IF(MOD(10-$B17,52)&gt;MOD($C17-$B17,52),"",SUMPRODUCT((Sätze!$B$2:$B$251=$A17)*(Wochenmengen!$C$2:$C$251&gt;0)*(MOD(10-Wochenmengen!$C$2:$C$251,52)&lt;=MOD(Wochenmengen!$D$2:$D$251-Wochenmengen!$C$2:$C$251,52))*Wochenmengen!$F$2:$F$251)/$D17))</f>
        <v/>
      </c>
      <c r="P17" s="36">
        <f>IF(OR($A17="",$B17="",$C17="",N($D17)=0),"",IF(MOD(11-$B17,52)&gt;MOD($C17-$B17,52),"",SUMPRODUCT((Sätze!$B$2:$B$251=$A17)*(Wochenmengen!$C$2:$C$251&gt;0)*(MOD(11-Wochenmengen!$C$2:$C$251,52)&lt;=MOD(Wochenmengen!$D$2:$D$251-Wochenmengen!$C$2:$C$251,52))*Wochenmengen!$F$2:$F$251)/$D17))</f>
        <v/>
      </c>
      <c r="Q17" s="36">
        <f>IF(OR($A17="",$B17="",$C17="",N($D17)=0),"",IF(MOD(12-$B17,52)&gt;MOD($C17-$B17,52),"",SUMPRODUCT((Sätze!$B$2:$B$251=$A17)*(Wochenmengen!$C$2:$C$251&gt;0)*(MOD(12-Wochenmengen!$C$2:$C$251,52)&lt;=MOD(Wochenmengen!$D$2:$D$251-Wochenmengen!$C$2:$C$251,52))*Wochenmengen!$F$2:$F$251)/$D17))</f>
        <v/>
      </c>
      <c r="R17" s="36">
        <f>IF(OR($A17="",$B17="",$C17="",N($D17)=0),"",IF(MOD(13-$B17,52)&gt;MOD($C17-$B17,52),"",SUMPRODUCT((Sätze!$B$2:$B$251=$A17)*(Wochenmengen!$C$2:$C$251&gt;0)*(MOD(13-Wochenmengen!$C$2:$C$251,52)&lt;=MOD(Wochenmengen!$D$2:$D$251-Wochenmengen!$C$2:$C$251,52))*Wochenmengen!$F$2:$F$251)/$D17))</f>
        <v/>
      </c>
      <c r="S17" s="36">
        <f>IF(OR($A17="",$B17="",$C17="",N($D17)=0),"",IF(MOD(14-$B17,52)&gt;MOD($C17-$B17,52),"",SUMPRODUCT((Sätze!$B$2:$B$251=$A17)*(Wochenmengen!$C$2:$C$251&gt;0)*(MOD(14-Wochenmengen!$C$2:$C$251,52)&lt;=MOD(Wochenmengen!$D$2:$D$251-Wochenmengen!$C$2:$C$251,52))*Wochenmengen!$F$2:$F$251)/$D17))</f>
        <v/>
      </c>
      <c r="T17" s="36">
        <f>IF(OR($A17="",$B17="",$C17="",N($D17)=0),"",IF(MOD(15-$B17,52)&gt;MOD($C17-$B17,52),"",SUMPRODUCT((Sätze!$B$2:$B$251=$A17)*(Wochenmengen!$C$2:$C$251&gt;0)*(MOD(15-Wochenmengen!$C$2:$C$251,52)&lt;=MOD(Wochenmengen!$D$2:$D$251-Wochenmengen!$C$2:$C$251,52))*Wochenmengen!$F$2:$F$251)/$D17))</f>
        <v/>
      </c>
      <c r="U17" s="36">
        <f>IF(OR($A17="",$B17="",$C17="",N($D17)=0),"",IF(MOD(16-$B17,52)&gt;MOD($C17-$B17,52),"",SUMPRODUCT((Sätze!$B$2:$B$251=$A17)*(Wochenmengen!$C$2:$C$251&gt;0)*(MOD(16-Wochenmengen!$C$2:$C$251,52)&lt;=MOD(Wochenmengen!$D$2:$D$251-Wochenmengen!$C$2:$C$251,52))*Wochenmengen!$F$2:$F$251)/$D17))</f>
        <v/>
      </c>
      <c r="V17" s="36">
        <f>IF(OR($A17="",$B17="",$C17="",N($D17)=0),"",IF(MOD(17-$B17,52)&gt;MOD($C17-$B17,52),"",SUMPRODUCT((Sätze!$B$2:$B$251=$A17)*(Wochenmengen!$C$2:$C$251&gt;0)*(MOD(17-Wochenmengen!$C$2:$C$251,52)&lt;=MOD(Wochenmengen!$D$2:$D$251-Wochenmengen!$C$2:$C$251,52))*Wochenmengen!$F$2:$F$251)/$D17))</f>
        <v/>
      </c>
      <c r="W17" s="36">
        <f>IF(OR($A17="",$B17="",$C17="",N($D17)=0),"",IF(MOD(18-$B17,52)&gt;MOD($C17-$B17,52),"",SUMPRODUCT((Sätze!$B$2:$B$251=$A17)*(Wochenmengen!$C$2:$C$251&gt;0)*(MOD(18-Wochenmengen!$C$2:$C$251,52)&lt;=MOD(Wochenmengen!$D$2:$D$251-Wochenmengen!$C$2:$C$251,52))*Wochenmengen!$F$2:$F$251)/$D17))</f>
        <v/>
      </c>
      <c r="X17" s="36">
        <f>IF(OR($A17="",$B17="",$C17="",N($D17)=0),"",IF(MOD(19-$B17,52)&gt;MOD($C17-$B17,52),"",SUMPRODUCT((Sätze!$B$2:$B$251=$A17)*(Wochenmengen!$C$2:$C$251&gt;0)*(MOD(19-Wochenmengen!$C$2:$C$251,52)&lt;=MOD(Wochenmengen!$D$2:$D$251-Wochenmengen!$C$2:$C$251,52))*Wochenmengen!$F$2:$F$251)/$D17))</f>
        <v/>
      </c>
      <c r="Y17" s="36">
        <f>IF(OR($A17="",$B17="",$C17="",N($D17)=0),"",IF(MOD(20-$B17,52)&gt;MOD($C17-$B17,52),"",SUMPRODUCT((Sätze!$B$2:$B$251=$A17)*(Wochenmengen!$C$2:$C$251&gt;0)*(MOD(20-Wochenmengen!$C$2:$C$251,52)&lt;=MOD(Wochenmengen!$D$2:$D$251-Wochenmengen!$C$2:$C$251,52))*Wochenmengen!$F$2:$F$251)/$D17))</f>
        <v/>
      </c>
      <c r="Z17" s="36">
        <f>IF(OR($A17="",$B17="",$C17="",N($D17)=0),"",IF(MOD(21-$B17,52)&gt;MOD($C17-$B17,52),"",SUMPRODUCT((Sätze!$B$2:$B$251=$A17)*(Wochenmengen!$C$2:$C$251&gt;0)*(MOD(21-Wochenmengen!$C$2:$C$251,52)&lt;=MOD(Wochenmengen!$D$2:$D$251-Wochenmengen!$C$2:$C$251,52))*Wochenmengen!$F$2:$F$251)/$D17))</f>
        <v/>
      </c>
      <c r="AA17" s="36">
        <f>IF(OR($A17="",$B17="",$C17="",N($D17)=0),"",IF(MOD(22-$B17,52)&gt;MOD($C17-$B17,52),"",SUMPRODUCT((Sätze!$B$2:$B$251=$A17)*(Wochenmengen!$C$2:$C$251&gt;0)*(MOD(22-Wochenmengen!$C$2:$C$251,52)&lt;=MOD(Wochenmengen!$D$2:$D$251-Wochenmengen!$C$2:$C$251,52))*Wochenmengen!$F$2:$F$251)/$D17))</f>
        <v/>
      </c>
      <c r="AB17" s="36">
        <f>IF(OR($A17="",$B17="",$C17="",N($D17)=0),"",IF(MOD(23-$B17,52)&gt;MOD($C17-$B17,52),"",SUMPRODUCT((Sätze!$B$2:$B$251=$A17)*(Wochenmengen!$C$2:$C$251&gt;0)*(MOD(23-Wochenmengen!$C$2:$C$251,52)&lt;=MOD(Wochenmengen!$D$2:$D$251-Wochenmengen!$C$2:$C$251,52))*Wochenmengen!$F$2:$F$251)/$D17))</f>
        <v/>
      </c>
      <c r="AC17" s="36">
        <f>IF(OR($A17="",$B17="",$C17="",N($D17)=0),"",IF(MOD(24-$B17,52)&gt;MOD($C17-$B17,52),"",SUMPRODUCT((Sätze!$B$2:$B$251=$A17)*(Wochenmengen!$C$2:$C$251&gt;0)*(MOD(24-Wochenmengen!$C$2:$C$251,52)&lt;=MOD(Wochenmengen!$D$2:$D$251-Wochenmengen!$C$2:$C$251,52))*Wochenmengen!$F$2:$F$251)/$D17))</f>
        <v/>
      </c>
      <c r="AD17" s="36">
        <f>IF(OR($A17="",$B17="",$C17="",N($D17)=0),"",IF(MOD(25-$B17,52)&gt;MOD($C17-$B17,52),"",SUMPRODUCT((Sätze!$B$2:$B$251=$A17)*(Wochenmengen!$C$2:$C$251&gt;0)*(MOD(25-Wochenmengen!$C$2:$C$251,52)&lt;=MOD(Wochenmengen!$D$2:$D$251-Wochenmengen!$C$2:$C$251,52))*Wochenmengen!$F$2:$F$251)/$D17))</f>
        <v/>
      </c>
      <c r="AE17" s="36">
        <f>IF(OR($A17="",$B17="",$C17="",N($D17)=0),"",IF(MOD(26-$B17,52)&gt;MOD($C17-$B17,52),"",SUMPRODUCT((Sätze!$B$2:$B$251=$A17)*(Wochenmengen!$C$2:$C$251&gt;0)*(MOD(26-Wochenmengen!$C$2:$C$251,52)&lt;=MOD(Wochenmengen!$D$2:$D$251-Wochenmengen!$C$2:$C$251,52))*Wochenmengen!$F$2:$F$251)/$D17))</f>
        <v/>
      </c>
      <c r="AF17" s="36">
        <f>IF(OR($A17="",$B17="",$C17="",N($D17)=0),"",IF(MOD(27-$B17,52)&gt;MOD($C17-$B17,52),"",SUMPRODUCT((Sätze!$B$2:$B$251=$A17)*(Wochenmengen!$C$2:$C$251&gt;0)*(MOD(27-Wochenmengen!$C$2:$C$251,52)&lt;=MOD(Wochenmengen!$D$2:$D$251-Wochenmengen!$C$2:$C$251,52))*Wochenmengen!$F$2:$F$251)/$D17))</f>
        <v/>
      </c>
      <c r="AG17" s="36">
        <f>IF(OR($A17="",$B17="",$C17="",N($D17)=0),"",IF(MOD(28-$B17,52)&gt;MOD($C17-$B17,52),"",SUMPRODUCT((Sätze!$B$2:$B$251=$A17)*(Wochenmengen!$C$2:$C$251&gt;0)*(MOD(28-Wochenmengen!$C$2:$C$251,52)&lt;=MOD(Wochenmengen!$D$2:$D$251-Wochenmengen!$C$2:$C$251,52))*Wochenmengen!$F$2:$F$251)/$D17))</f>
        <v/>
      </c>
      <c r="AH17" s="36">
        <f>IF(OR($A17="",$B17="",$C17="",N($D17)=0),"",IF(MOD(29-$B17,52)&gt;MOD($C17-$B17,52),"",SUMPRODUCT((Sätze!$B$2:$B$251=$A17)*(Wochenmengen!$C$2:$C$251&gt;0)*(MOD(29-Wochenmengen!$C$2:$C$251,52)&lt;=MOD(Wochenmengen!$D$2:$D$251-Wochenmengen!$C$2:$C$251,52))*Wochenmengen!$F$2:$F$251)/$D17))</f>
        <v/>
      </c>
      <c r="AI17" s="36">
        <f>IF(OR($A17="",$B17="",$C17="",N($D17)=0),"",IF(MOD(30-$B17,52)&gt;MOD($C17-$B17,52),"",SUMPRODUCT((Sätze!$B$2:$B$251=$A17)*(Wochenmengen!$C$2:$C$251&gt;0)*(MOD(30-Wochenmengen!$C$2:$C$251,52)&lt;=MOD(Wochenmengen!$D$2:$D$251-Wochenmengen!$C$2:$C$251,52))*Wochenmengen!$F$2:$F$251)/$D17))</f>
        <v/>
      </c>
      <c r="AJ17" s="36">
        <f>IF(OR($A17="",$B17="",$C17="",N($D17)=0),"",IF(MOD(31-$B17,52)&gt;MOD($C17-$B17,52),"",SUMPRODUCT((Sätze!$B$2:$B$251=$A17)*(Wochenmengen!$C$2:$C$251&gt;0)*(MOD(31-Wochenmengen!$C$2:$C$251,52)&lt;=MOD(Wochenmengen!$D$2:$D$251-Wochenmengen!$C$2:$C$251,52))*Wochenmengen!$F$2:$F$251)/$D17))</f>
        <v/>
      </c>
      <c r="AK17" s="36">
        <f>IF(OR($A17="",$B17="",$C17="",N($D17)=0),"",IF(MOD(32-$B17,52)&gt;MOD($C17-$B17,52),"",SUMPRODUCT((Sätze!$B$2:$B$251=$A17)*(Wochenmengen!$C$2:$C$251&gt;0)*(MOD(32-Wochenmengen!$C$2:$C$251,52)&lt;=MOD(Wochenmengen!$D$2:$D$251-Wochenmengen!$C$2:$C$251,52))*Wochenmengen!$F$2:$F$251)/$D17))</f>
        <v/>
      </c>
      <c r="AL17" s="36">
        <f>IF(OR($A17="",$B17="",$C17="",N($D17)=0),"",IF(MOD(33-$B17,52)&gt;MOD($C17-$B17,52),"",SUMPRODUCT((Sätze!$B$2:$B$251=$A17)*(Wochenmengen!$C$2:$C$251&gt;0)*(MOD(33-Wochenmengen!$C$2:$C$251,52)&lt;=MOD(Wochenmengen!$D$2:$D$251-Wochenmengen!$C$2:$C$251,52))*Wochenmengen!$F$2:$F$251)/$D17))</f>
        <v/>
      </c>
      <c r="AM17" s="36">
        <f>IF(OR($A17="",$B17="",$C17="",N($D17)=0),"",IF(MOD(34-$B17,52)&gt;MOD($C17-$B17,52),"",SUMPRODUCT((Sätze!$B$2:$B$251=$A17)*(Wochenmengen!$C$2:$C$251&gt;0)*(MOD(34-Wochenmengen!$C$2:$C$251,52)&lt;=MOD(Wochenmengen!$D$2:$D$251-Wochenmengen!$C$2:$C$251,52))*Wochenmengen!$F$2:$F$251)/$D17))</f>
        <v/>
      </c>
      <c r="AN17" s="36">
        <f>IF(OR($A17="",$B17="",$C17="",N($D17)=0),"",IF(MOD(35-$B17,52)&gt;MOD($C17-$B17,52),"",SUMPRODUCT((Sätze!$B$2:$B$251=$A17)*(Wochenmengen!$C$2:$C$251&gt;0)*(MOD(35-Wochenmengen!$C$2:$C$251,52)&lt;=MOD(Wochenmengen!$D$2:$D$251-Wochenmengen!$C$2:$C$251,52))*Wochenmengen!$F$2:$F$251)/$D17))</f>
        <v/>
      </c>
      <c r="AO17" s="36">
        <f>IF(OR($A17="",$B17="",$C17="",N($D17)=0),"",IF(MOD(36-$B17,52)&gt;MOD($C17-$B17,52),"",SUMPRODUCT((Sätze!$B$2:$B$251=$A17)*(Wochenmengen!$C$2:$C$251&gt;0)*(MOD(36-Wochenmengen!$C$2:$C$251,52)&lt;=MOD(Wochenmengen!$D$2:$D$251-Wochenmengen!$C$2:$C$251,52))*Wochenmengen!$F$2:$F$251)/$D17))</f>
        <v/>
      </c>
      <c r="AP17" s="36">
        <f>IF(OR($A17="",$B17="",$C17="",N($D17)=0),"",IF(MOD(37-$B17,52)&gt;MOD($C17-$B17,52),"",SUMPRODUCT((Sätze!$B$2:$B$251=$A17)*(Wochenmengen!$C$2:$C$251&gt;0)*(MOD(37-Wochenmengen!$C$2:$C$251,52)&lt;=MOD(Wochenmengen!$D$2:$D$251-Wochenmengen!$C$2:$C$251,52))*Wochenmengen!$F$2:$F$251)/$D17))</f>
        <v/>
      </c>
      <c r="AQ17" s="36">
        <f>IF(OR($A17="",$B17="",$C17="",N($D17)=0),"",IF(MOD(38-$B17,52)&gt;MOD($C17-$B17,52),"",SUMPRODUCT((Sätze!$B$2:$B$251=$A17)*(Wochenmengen!$C$2:$C$251&gt;0)*(MOD(38-Wochenmengen!$C$2:$C$251,52)&lt;=MOD(Wochenmengen!$D$2:$D$251-Wochenmengen!$C$2:$C$251,52))*Wochenmengen!$F$2:$F$251)/$D17))</f>
        <v/>
      </c>
      <c r="AR17" s="36">
        <f>IF(OR($A17="",$B17="",$C17="",N($D17)=0),"",IF(MOD(39-$B17,52)&gt;MOD($C17-$B17,52),"",SUMPRODUCT((Sätze!$B$2:$B$251=$A17)*(Wochenmengen!$C$2:$C$251&gt;0)*(MOD(39-Wochenmengen!$C$2:$C$251,52)&lt;=MOD(Wochenmengen!$D$2:$D$251-Wochenmengen!$C$2:$C$251,52))*Wochenmengen!$F$2:$F$251)/$D17))</f>
        <v/>
      </c>
      <c r="AS17" s="36">
        <f>IF(OR($A17="",$B17="",$C17="",N($D17)=0),"",IF(MOD(40-$B17,52)&gt;MOD($C17-$B17,52),"",SUMPRODUCT((Sätze!$B$2:$B$251=$A17)*(Wochenmengen!$C$2:$C$251&gt;0)*(MOD(40-Wochenmengen!$C$2:$C$251,52)&lt;=MOD(Wochenmengen!$D$2:$D$251-Wochenmengen!$C$2:$C$251,52))*Wochenmengen!$F$2:$F$251)/$D17))</f>
        <v/>
      </c>
      <c r="AT17" s="36">
        <f>IF(OR($A17="",$B17="",$C17="",N($D17)=0),"",IF(MOD(41-$B17,52)&gt;MOD($C17-$B17,52),"",SUMPRODUCT((Sätze!$B$2:$B$251=$A17)*(Wochenmengen!$C$2:$C$251&gt;0)*(MOD(41-Wochenmengen!$C$2:$C$251,52)&lt;=MOD(Wochenmengen!$D$2:$D$251-Wochenmengen!$C$2:$C$251,52))*Wochenmengen!$F$2:$F$251)/$D17))</f>
        <v/>
      </c>
      <c r="AU17" s="36">
        <f>IF(OR($A17="",$B17="",$C17="",N($D17)=0),"",IF(MOD(42-$B17,52)&gt;MOD($C17-$B17,52),"",SUMPRODUCT((Sätze!$B$2:$B$251=$A17)*(Wochenmengen!$C$2:$C$251&gt;0)*(MOD(42-Wochenmengen!$C$2:$C$251,52)&lt;=MOD(Wochenmengen!$D$2:$D$251-Wochenmengen!$C$2:$C$251,52))*Wochenmengen!$F$2:$F$251)/$D17))</f>
        <v/>
      </c>
      <c r="AV17" s="36">
        <f>IF(OR($A17="",$B17="",$C17="",N($D17)=0),"",IF(MOD(43-$B17,52)&gt;MOD($C17-$B17,52),"",SUMPRODUCT((Sätze!$B$2:$B$251=$A17)*(Wochenmengen!$C$2:$C$251&gt;0)*(MOD(43-Wochenmengen!$C$2:$C$251,52)&lt;=MOD(Wochenmengen!$D$2:$D$251-Wochenmengen!$C$2:$C$251,52))*Wochenmengen!$F$2:$F$251)/$D17))</f>
        <v/>
      </c>
      <c r="AW17" s="36">
        <f>IF(OR($A17="",$B17="",$C17="",N($D17)=0),"",IF(MOD(44-$B17,52)&gt;MOD($C17-$B17,52),"",SUMPRODUCT((Sätze!$B$2:$B$251=$A17)*(Wochenmengen!$C$2:$C$251&gt;0)*(MOD(44-Wochenmengen!$C$2:$C$251,52)&lt;=MOD(Wochenmengen!$D$2:$D$251-Wochenmengen!$C$2:$C$251,52))*Wochenmengen!$F$2:$F$251)/$D17))</f>
        <v/>
      </c>
      <c r="AX17" s="36">
        <f>IF(OR($A17="",$B17="",$C17="",N($D17)=0),"",IF(MOD(45-$B17,52)&gt;MOD($C17-$B17,52),"",SUMPRODUCT((Sätze!$B$2:$B$251=$A17)*(Wochenmengen!$C$2:$C$251&gt;0)*(MOD(45-Wochenmengen!$C$2:$C$251,52)&lt;=MOD(Wochenmengen!$D$2:$D$251-Wochenmengen!$C$2:$C$251,52))*Wochenmengen!$F$2:$F$251)/$D17))</f>
        <v/>
      </c>
      <c r="AY17" s="36">
        <f>IF(OR($A17="",$B17="",$C17="",N($D17)=0),"",IF(MOD(46-$B17,52)&gt;MOD($C17-$B17,52),"",SUMPRODUCT((Sätze!$B$2:$B$251=$A17)*(Wochenmengen!$C$2:$C$251&gt;0)*(MOD(46-Wochenmengen!$C$2:$C$251,52)&lt;=MOD(Wochenmengen!$D$2:$D$251-Wochenmengen!$C$2:$C$251,52))*Wochenmengen!$F$2:$F$251)/$D17))</f>
        <v/>
      </c>
      <c r="AZ17" s="36">
        <f>IF(OR($A17="",$B17="",$C17="",N($D17)=0),"",IF(MOD(47-$B17,52)&gt;MOD($C17-$B17,52),"",SUMPRODUCT((Sätze!$B$2:$B$251=$A17)*(Wochenmengen!$C$2:$C$251&gt;0)*(MOD(47-Wochenmengen!$C$2:$C$251,52)&lt;=MOD(Wochenmengen!$D$2:$D$251-Wochenmengen!$C$2:$C$251,52))*Wochenmengen!$F$2:$F$251)/$D17))</f>
        <v/>
      </c>
      <c r="BA17" s="36">
        <f>IF(OR($A17="",$B17="",$C17="",N($D17)=0),"",IF(MOD(48-$B17,52)&gt;MOD($C17-$B17,52),"",SUMPRODUCT((Sätze!$B$2:$B$251=$A17)*(Wochenmengen!$C$2:$C$251&gt;0)*(MOD(48-Wochenmengen!$C$2:$C$251,52)&lt;=MOD(Wochenmengen!$D$2:$D$251-Wochenmengen!$C$2:$C$251,52))*Wochenmengen!$F$2:$F$251)/$D17))</f>
        <v/>
      </c>
      <c r="BB17" s="36">
        <f>IF(OR($A17="",$B17="",$C17="",N($D17)=0),"",IF(MOD(49-$B17,52)&gt;MOD($C17-$B17,52),"",SUMPRODUCT((Sätze!$B$2:$B$251=$A17)*(Wochenmengen!$C$2:$C$251&gt;0)*(MOD(49-Wochenmengen!$C$2:$C$251,52)&lt;=MOD(Wochenmengen!$D$2:$D$251-Wochenmengen!$C$2:$C$251,52))*Wochenmengen!$F$2:$F$251)/$D17))</f>
        <v/>
      </c>
      <c r="BC17" s="36">
        <f>IF(OR($A17="",$B17="",$C17="",N($D17)=0),"",IF(MOD(50-$B17,52)&gt;MOD($C17-$B17,52),"",SUMPRODUCT((Sätze!$B$2:$B$251=$A17)*(Wochenmengen!$C$2:$C$251&gt;0)*(MOD(50-Wochenmengen!$C$2:$C$251,52)&lt;=MOD(Wochenmengen!$D$2:$D$251-Wochenmengen!$C$2:$C$251,52))*Wochenmengen!$F$2:$F$251)/$D17))</f>
        <v/>
      </c>
      <c r="BD17" s="36">
        <f>IF(OR($A17="",$B17="",$C17="",N($D17)=0),"",IF(MOD(51-$B17,52)&gt;MOD($C17-$B17,52),"",SUMPRODUCT((Sätze!$B$2:$B$251=$A17)*(Wochenmengen!$C$2:$C$251&gt;0)*(MOD(51-Wochenmengen!$C$2:$C$251,52)&lt;=MOD(Wochenmengen!$D$2:$D$251-Wochenmengen!$C$2:$C$251,52))*Wochenmengen!$F$2:$F$251)/$D17))</f>
        <v/>
      </c>
      <c r="BE17" s="36">
        <f>IF(OR($A17="",$B17="",$C17="",N($D17)=0),"",IF(MOD(52-$B17,52)&gt;MOD($C17-$B17,52),"",SUMPRODUCT((Sätze!$B$2:$B$251=$A17)*(Wochenmengen!$C$2:$C$251&gt;0)*(MOD(52-Wochenmengen!$C$2:$C$251,52)&lt;=MOD(Wochenmengen!$D$2:$D$251-Wochenmengen!$C$2:$C$251,52))*Wochenmengen!$F$2:$F$251)/$D17))</f>
        <v/>
      </c>
      <c r="BF17" s="26">
        <f>IF($A17="","",SUMPRODUCT((F17:BE17&lt;&gt;"")*(F17:BE17&lt;1)))</f>
        <v/>
      </c>
    </row>
    <row r="18">
      <c r="A18" s="10">
        <f>IF(Bedarf!$B24="","",Bedarf!$B24)</f>
        <v/>
      </c>
      <c r="B18" s="26">
        <f>IF($A18="","",IF(Bedarf!$E24&lt;&gt;"",Bedarf!$E24,IFERROR(IF(_xlfn.MINIFS(Sätze!$H$2:$H$251,Sätze!$B$2:$B$251,$A18)=0,"",_xlfn.MINIFS(Sätze!$H$2:$H$251,Sätze!$B$2:$B$251,$A18)),"")))</f>
        <v/>
      </c>
      <c r="C18" s="26">
        <f>IF($A18="","",IF(Bedarf!$F24&lt;&gt;"",Bedarf!$F24,IFERROR(IF(_xlfn.MAXIFS(Sätze!$I$2:$I$251,Sätze!$B$2:$B$251,$A18)=0,"",_xlfn.MAXIFS(Sätze!$I$2:$I$251,Sätze!$B$2:$B$251,$A18)),"")))</f>
        <v/>
      </c>
      <c r="D18" s="15">
        <f>IF(OR($A18="",N(Bedarf!$G24)=0),"",Bedarf!$G24)</f>
        <v/>
      </c>
      <c r="E18" s="10">
        <f>IF($A18="","",T(Bedarf!$D24))</f>
        <v/>
      </c>
      <c r="F18" s="36">
        <f>IF(OR($A18="",$B18="",$C18="",N($D18)=0),"",IF(MOD(1-$B18,52)&gt;MOD($C18-$B18,52),"",SUMPRODUCT((Sätze!$B$2:$B$251=$A18)*(Wochenmengen!$C$2:$C$251&gt;0)*(MOD(1-Wochenmengen!$C$2:$C$251,52)&lt;=MOD(Wochenmengen!$D$2:$D$251-Wochenmengen!$C$2:$C$251,52))*Wochenmengen!$F$2:$F$251)/$D18))</f>
        <v/>
      </c>
      <c r="G18" s="36">
        <f>IF(OR($A18="",$B18="",$C18="",N($D18)=0),"",IF(MOD(2-$B18,52)&gt;MOD($C18-$B18,52),"",SUMPRODUCT((Sätze!$B$2:$B$251=$A18)*(Wochenmengen!$C$2:$C$251&gt;0)*(MOD(2-Wochenmengen!$C$2:$C$251,52)&lt;=MOD(Wochenmengen!$D$2:$D$251-Wochenmengen!$C$2:$C$251,52))*Wochenmengen!$F$2:$F$251)/$D18))</f>
        <v/>
      </c>
      <c r="H18" s="36">
        <f>IF(OR($A18="",$B18="",$C18="",N($D18)=0),"",IF(MOD(3-$B18,52)&gt;MOD($C18-$B18,52),"",SUMPRODUCT((Sätze!$B$2:$B$251=$A18)*(Wochenmengen!$C$2:$C$251&gt;0)*(MOD(3-Wochenmengen!$C$2:$C$251,52)&lt;=MOD(Wochenmengen!$D$2:$D$251-Wochenmengen!$C$2:$C$251,52))*Wochenmengen!$F$2:$F$251)/$D18))</f>
        <v/>
      </c>
      <c r="I18" s="36">
        <f>IF(OR($A18="",$B18="",$C18="",N($D18)=0),"",IF(MOD(4-$B18,52)&gt;MOD($C18-$B18,52),"",SUMPRODUCT((Sätze!$B$2:$B$251=$A18)*(Wochenmengen!$C$2:$C$251&gt;0)*(MOD(4-Wochenmengen!$C$2:$C$251,52)&lt;=MOD(Wochenmengen!$D$2:$D$251-Wochenmengen!$C$2:$C$251,52))*Wochenmengen!$F$2:$F$251)/$D18))</f>
        <v/>
      </c>
      <c r="J18" s="36">
        <f>IF(OR($A18="",$B18="",$C18="",N($D18)=0),"",IF(MOD(5-$B18,52)&gt;MOD($C18-$B18,52),"",SUMPRODUCT((Sätze!$B$2:$B$251=$A18)*(Wochenmengen!$C$2:$C$251&gt;0)*(MOD(5-Wochenmengen!$C$2:$C$251,52)&lt;=MOD(Wochenmengen!$D$2:$D$251-Wochenmengen!$C$2:$C$251,52))*Wochenmengen!$F$2:$F$251)/$D18))</f>
        <v/>
      </c>
      <c r="K18" s="36">
        <f>IF(OR($A18="",$B18="",$C18="",N($D18)=0),"",IF(MOD(6-$B18,52)&gt;MOD($C18-$B18,52),"",SUMPRODUCT((Sätze!$B$2:$B$251=$A18)*(Wochenmengen!$C$2:$C$251&gt;0)*(MOD(6-Wochenmengen!$C$2:$C$251,52)&lt;=MOD(Wochenmengen!$D$2:$D$251-Wochenmengen!$C$2:$C$251,52))*Wochenmengen!$F$2:$F$251)/$D18))</f>
        <v/>
      </c>
      <c r="L18" s="36">
        <f>IF(OR($A18="",$B18="",$C18="",N($D18)=0),"",IF(MOD(7-$B18,52)&gt;MOD($C18-$B18,52),"",SUMPRODUCT((Sätze!$B$2:$B$251=$A18)*(Wochenmengen!$C$2:$C$251&gt;0)*(MOD(7-Wochenmengen!$C$2:$C$251,52)&lt;=MOD(Wochenmengen!$D$2:$D$251-Wochenmengen!$C$2:$C$251,52))*Wochenmengen!$F$2:$F$251)/$D18))</f>
        <v/>
      </c>
      <c r="M18" s="36">
        <f>IF(OR($A18="",$B18="",$C18="",N($D18)=0),"",IF(MOD(8-$B18,52)&gt;MOD($C18-$B18,52),"",SUMPRODUCT((Sätze!$B$2:$B$251=$A18)*(Wochenmengen!$C$2:$C$251&gt;0)*(MOD(8-Wochenmengen!$C$2:$C$251,52)&lt;=MOD(Wochenmengen!$D$2:$D$251-Wochenmengen!$C$2:$C$251,52))*Wochenmengen!$F$2:$F$251)/$D18))</f>
        <v/>
      </c>
      <c r="N18" s="36">
        <f>IF(OR($A18="",$B18="",$C18="",N($D18)=0),"",IF(MOD(9-$B18,52)&gt;MOD($C18-$B18,52),"",SUMPRODUCT((Sätze!$B$2:$B$251=$A18)*(Wochenmengen!$C$2:$C$251&gt;0)*(MOD(9-Wochenmengen!$C$2:$C$251,52)&lt;=MOD(Wochenmengen!$D$2:$D$251-Wochenmengen!$C$2:$C$251,52))*Wochenmengen!$F$2:$F$251)/$D18))</f>
        <v/>
      </c>
      <c r="O18" s="36">
        <f>IF(OR($A18="",$B18="",$C18="",N($D18)=0),"",IF(MOD(10-$B18,52)&gt;MOD($C18-$B18,52),"",SUMPRODUCT((Sätze!$B$2:$B$251=$A18)*(Wochenmengen!$C$2:$C$251&gt;0)*(MOD(10-Wochenmengen!$C$2:$C$251,52)&lt;=MOD(Wochenmengen!$D$2:$D$251-Wochenmengen!$C$2:$C$251,52))*Wochenmengen!$F$2:$F$251)/$D18))</f>
        <v/>
      </c>
      <c r="P18" s="36">
        <f>IF(OR($A18="",$B18="",$C18="",N($D18)=0),"",IF(MOD(11-$B18,52)&gt;MOD($C18-$B18,52),"",SUMPRODUCT((Sätze!$B$2:$B$251=$A18)*(Wochenmengen!$C$2:$C$251&gt;0)*(MOD(11-Wochenmengen!$C$2:$C$251,52)&lt;=MOD(Wochenmengen!$D$2:$D$251-Wochenmengen!$C$2:$C$251,52))*Wochenmengen!$F$2:$F$251)/$D18))</f>
        <v/>
      </c>
      <c r="Q18" s="36">
        <f>IF(OR($A18="",$B18="",$C18="",N($D18)=0),"",IF(MOD(12-$B18,52)&gt;MOD($C18-$B18,52),"",SUMPRODUCT((Sätze!$B$2:$B$251=$A18)*(Wochenmengen!$C$2:$C$251&gt;0)*(MOD(12-Wochenmengen!$C$2:$C$251,52)&lt;=MOD(Wochenmengen!$D$2:$D$251-Wochenmengen!$C$2:$C$251,52))*Wochenmengen!$F$2:$F$251)/$D18))</f>
        <v/>
      </c>
      <c r="R18" s="36">
        <f>IF(OR($A18="",$B18="",$C18="",N($D18)=0),"",IF(MOD(13-$B18,52)&gt;MOD($C18-$B18,52),"",SUMPRODUCT((Sätze!$B$2:$B$251=$A18)*(Wochenmengen!$C$2:$C$251&gt;0)*(MOD(13-Wochenmengen!$C$2:$C$251,52)&lt;=MOD(Wochenmengen!$D$2:$D$251-Wochenmengen!$C$2:$C$251,52))*Wochenmengen!$F$2:$F$251)/$D18))</f>
        <v/>
      </c>
      <c r="S18" s="36">
        <f>IF(OR($A18="",$B18="",$C18="",N($D18)=0),"",IF(MOD(14-$B18,52)&gt;MOD($C18-$B18,52),"",SUMPRODUCT((Sätze!$B$2:$B$251=$A18)*(Wochenmengen!$C$2:$C$251&gt;0)*(MOD(14-Wochenmengen!$C$2:$C$251,52)&lt;=MOD(Wochenmengen!$D$2:$D$251-Wochenmengen!$C$2:$C$251,52))*Wochenmengen!$F$2:$F$251)/$D18))</f>
        <v/>
      </c>
      <c r="T18" s="36">
        <f>IF(OR($A18="",$B18="",$C18="",N($D18)=0),"",IF(MOD(15-$B18,52)&gt;MOD($C18-$B18,52),"",SUMPRODUCT((Sätze!$B$2:$B$251=$A18)*(Wochenmengen!$C$2:$C$251&gt;0)*(MOD(15-Wochenmengen!$C$2:$C$251,52)&lt;=MOD(Wochenmengen!$D$2:$D$251-Wochenmengen!$C$2:$C$251,52))*Wochenmengen!$F$2:$F$251)/$D18))</f>
        <v/>
      </c>
      <c r="U18" s="36">
        <f>IF(OR($A18="",$B18="",$C18="",N($D18)=0),"",IF(MOD(16-$B18,52)&gt;MOD($C18-$B18,52),"",SUMPRODUCT((Sätze!$B$2:$B$251=$A18)*(Wochenmengen!$C$2:$C$251&gt;0)*(MOD(16-Wochenmengen!$C$2:$C$251,52)&lt;=MOD(Wochenmengen!$D$2:$D$251-Wochenmengen!$C$2:$C$251,52))*Wochenmengen!$F$2:$F$251)/$D18))</f>
        <v/>
      </c>
      <c r="V18" s="36">
        <f>IF(OR($A18="",$B18="",$C18="",N($D18)=0),"",IF(MOD(17-$B18,52)&gt;MOD($C18-$B18,52),"",SUMPRODUCT((Sätze!$B$2:$B$251=$A18)*(Wochenmengen!$C$2:$C$251&gt;0)*(MOD(17-Wochenmengen!$C$2:$C$251,52)&lt;=MOD(Wochenmengen!$D$2:$D$251-Wochenmengen!$C$2:$C$251,52))*Wochenmengen!$F$2:$F$251)/$D18))</f>
        <v/>
      </c>
      <c r="W18" s="36">
        <f>IF(OR($A18="",$B18="",$C18="",N($D18)=0),"",IF(MOD(18-$B18,52)&gt;MOD($C18-$B18,52),"",SUMPRODUCT((Sätze!$B$2:$B$251=$A18)*(Wochenmengen!$C$2:$C$251&gt;0)*(MOD(18-Wochenmengen!$C$2:$C$251,52)&lt;=MOD(Wochenmengen!$D$2:$D$251-Wochenmengen!$C$2:$C$251,52))*Wochenmengen!$F$2:$F$251)/$D18))</f>
        <v/>
      </c>
      <c r="X18" s="36">
        <f>IF(OR($A18="",$B18="",$C18="",N($D18)=0),"",IF(MOD(19-$B18,52)&gt;MOD($C18-$B18,52),"",SUMPRODUCT((Sätze!$B$2:$B$251=$A18)*(Wochenmengen!$C$2:$C$251&gt;0)*(MOD(19-Wochenmengen!$C$2:$C$251,52)&lt;=MOD(Wochenmengen!$D$2:$D$251-Wochenmengen!$C$2:$C$251,52))*Wochenmengen!$F$2:$F$251)/$D18))</f>
        <v/>
      </c>
      <c r="Y18" s="36">
        <f>IF(OR($A18="",$B18="",$C18="",N($D18)=0),"",IF(MOD(20-$B18,52)&gt;MOD($C18-$B18,52),"",SUMPRODUCT((Sätze!$B$2:$B$251=$A18)*(Wochenmengen!$C$2:$C$251&gt;0)*(MOD(20-Wochenmengen!$C$2:$C$251,52)&lt;=MOD(Wochenmengen!$D$2:$D$251-Wochenmengen!$C$2:$C$251,52))*Wochenmengen!$F$2:$F$251)/$D18))</f>
        <v/>
      </c>
      <c r="Z18" s="36">
        <f>IF(OR($A18="",$B18="",$C18="",N($D18)=0),"",IF(MOD(21-$B18,52)&gt;MOD($C18-$B18,52),"",SUMPRODUCT((Sätze!$B$2:$B$251=$A18)*(Wochenmengen!$C$2:$C$251&gt;0)*(MOD(21-Wochenmengen!$C$2:$C$251,52)&lt;=MOD(Wochenmengen!$D$2:$D$251-Wochenmengen!$C$2:$C$251,52))*Wochenmengen!$F$2:$F$251)/$D18))</f>
        <v/>
      </c>
      <c r="AA18" s="36">
        <f>IF(OR($A18="",$B18="",$C18="",N($D18)=0),"",IF(MOD(22-$B18,52)&gt;MOD($C18-$B18,52),"",SUMPRODUCT((Sätze!$B$2:$B$251=$A18)*(Wochenmengen!$C$2:$C$251&gt;0)*(MOD(22-Wochenmengen!$C$2:$C$251,52)&lt;=MOD(Wochenmengen!$D$2:$D$251-Wochenmengen!$C$2:$C$251,52))*Wochenmengen!$F$2:$F$251)/$D18))</f>
        <v/>
      </c>
      <c r="AB18" s="36">
        <f>IF(OR($A18="",$B18="",$C18="",N($D18)=0),"",IF(MOD(23-$B18,52)&gt;MOD($C18-$B18,52),"",SUMPRODUCT((Sätze!$B$2:$B$251=$A18)*(Wochenmengen!$C$2:$C$251&gt;0)*(MOD(23-Wochenmengen!$C$2:$C$251,52)&lt;=MOD(Wochenmengen!$D$2:$D$251-Wochenmengen!$C$2:$C$251,52))*Wochenmengen!$F$2:$F$251)/$D18))</f>
        <v/>
      </c>
      <c r="AC18" s="36">
        <f>IF(OR($A18="",$B18="",$C18="",N($D18)=0),"",IF(MOD(24-$B18,52)&gt;MOD($C18-$B18,52),"",SUMPRODUCT((Sätze!$B$2:$B$251=$A18)*(Wochenmengen!$C$2:$C$251&gt;0)*(MOD(24-Wochenmengen!$C$2:$C$251,52)&lt;=MOD(Wochenmengen!$D$2:$D$251-Wochenmengen!$C$2:$C$251,52))*Wochenmengen!$F$2:$F$251)/$D18))</f>
        <v/>
      </c>
      <c r="AD18" s="36">
        <f>IF(OR($A18="",$B18="",$C18="",N($D18)=0),"",IF(MOD(25-$B18,52)&gt;MOD($C18-$B18,52),"",SUMPRODUCT((Sätze!$B$2:$B$251=$A18)*(Wochenmengen!$C$2:$C$251&gt;0)*(MOD(25-Wochenmengen!$C$2:$C$251,52)&lt;=MOD(Wochenmengen!$D$2:$D$251-Wochenmengen!$C$2:$C$251,52))*Wochenmengen!$F$2:$F$251)/$D18))</f>
        <v/>
      </c>
      <c r="AE18" s="36">
        <f>IF(OR($A18="",$B18="",$C18="",N($D18)=0),"",IF(MOD(26-$B18,52)&gt;MOD($C18-$B18,52),"",SUMPRODUCT((Sätze!$B$2:$B$251=$A18)*(Wochenmengen!$C$2:$C$251&gt;0)*(MOD(26-Wochenmengen!$C$2:$C$251,52)&lt;=MOD(Wochenmengen!$D$2:$D$251-Wochenmengen!$C$2:$C$251,52))*Wochenmengen!$F$2:$F$251)/$D18))</f>
        <v/>
      </c>
      <c r="AF18" s="36">
        <f>IF(OR($A18="",$B18="",$C18="",N($D18)=0),"",IF(MOD(27-$B18,52)&gt;MOD($C18-$B18,52),"",SUMPRODUCT((Sätze!$B$2:$B$251=$A18)*(Wochenmengen!$C$2:$C$251&gt;0)*(MOD(27-Wochenmengen!$C$2:$C$251,52)&lt;=MOD(Wochenmengen!$D$2:$D$251-Wochenmengen!$C$2:$C$251,52))*Wochenmengen!$F$2:$F$251)/$D18))</f>
        <v/>
      </c>
      <c r="AG18" s="36">
        <f>IF(OR($A18="",$B18="",$C18="",N($D18)=0),"",IF(MOD(28-$B18,52)&gt;MOD($C18-$B18,52),"",SUMPRODUCT((Sätze!$B$2:$B$251=$A18)*(Wochenmengen!$C$2:$C$251&gt;0)*(MOD(28-Wochenmengen!$C$2:$C$251,52)&lt;=MOD(Wochenmengen!$D$2:$D$251-Wochenmengen!$C$2:$C$251,52))*Wochenmengen!$F$2:$F$251)/$D18))</f>
        <v/>
      </c>
      <c r="AH18" s="36">
        <f>IF(OR($A18="",$B18="",$C18="",N($D18)=0),"",IF(MOD(29-$B18,52)&gt;MOD($C18-$B18,52),"",SUMPRODUCT((Sätze!$B$2:$B$251=$A18)*(Wochenmengen!$C$2:$C$251&gt;0)*(MOD(29-Wochenmengen!$C$2:$C$251,52)&lt;=MOD(Wochenmengen!$D$2:$D$251-Wochenmengen!$C$2:$C$251,52))*Wochenmengen!$F$2:$F$251)/$D18))</f>
        <v/>
      </c>
      <c r="AI18" s="36">
        <f>IF(OR($A18="",$B18="",$C18="",N($D18)=0),"",IF(MOD(30-$B18,52)&gt;MOD($C18-$B18,52),"",SUMPRODUCT((Sätze!$B$2:$B$251=$A18)*(Wochenmengen!$C$2:$C$251&gt;0)*(MOD(30-Wochenmengen!$C$2:$C$251,52)&lt;=MOD(Wochenmengen!$D$2:$D$251-Wochenmengen!$C$2:$C$251,52))*Wochenmengen!$F$2:$F$251)/$D18))</f>
        <v/>
      </c>
      <c r="AJ18" s="36">
        <f>IF(OR($A18="",$B18="",$C18="",N($D18)=0),"",IF(MOD(31-$B18,52)&gt;MOD($C18-$B18,52),"",SUMPRODUCT((Sätze!$B$2:$B$251=$A18)*(Wochenmengen!$C$2:$C$251&gt;0)*(MOD(31-Wochenmengen!$C$2:$C$251,52)&lt;=MOD(Wochenmengen!$D$2:$D$251-Wochenmengen!$C$2:$C$251,52))*Wochenmengen!$F$2:$F$251)/$D18))</f>
        <v/>
      </c>
      <c r="AK18" s="36">
        <f>IF(OR($A18="",$B18="",$C18="",N($D18)=0),"",IF(MOD(32-$B18,52)&gt;MOD($C18-$B18,52),"",SUMPRODUCT((Sätze!$B$2:$B$251=$A18)*(Wochenmengen!$C$2:$C$251&gt;0)*(MOD(32-Wochenmengen!$C$2:$C$251,52)&lt;=MOD(Wochenmengen!$D$2:$D$251-Wochenmengen!$C$2:$C$251,52))*Wochenmengen!$F$2:$F$251)/$D18))</f>
        <v/>
      </c>
      <c r="AL18" s="36">
        <f>IF(OR($A18="",$B18="",$C18="",N($D18)=0),"",IF(MOD(33-$B18,52)&gt;MOD($C18-$B18,52),"",SUMPRODUCT((Sätze!$B$2:$B$251=$A18)*(Wochenmengen!$C$2:$C$251&gt;0)*(MOD(33-Wochenmengen!$C$2:$C$251,52)&lt;=MOD(Wochenmengen!$D$2:$D$251-Wochenmengen!$C$2:$C$251,52))*Wochenmengen!$F$2:$F$251)/$D18))</f>
        <v/>
      </c>
      <c r="AM18" s="36">
        <f>IF(OR($A18="",$B18="",$C18="",N($D18)=0),"",IF(MOD(34-$B18,52)&gt;MOD($C18-$B18,52),"",SUMPRODUCT((Sätze!$B$2:$B$251=$A18)*(Wochenmengen!$C$2:$C$251&gt;0)*(MOD(34-Wochenmengen!$C$2:$C$251,52)&lt;=MOD(Wochenmengen!$D$2:$D$251-Wochenmengen!$C$2:$C$251,52))*Wochenmengen!$F$2:$F$251)/$D18))</f>
        <v/>
      </c>
      <c r="AN18" s="36">
        <f>IF(OR($A18="",$B18="",$C18="",N($D18)=0),"",IF(MOD(35-$B18,52)&gt;MOD($C18-$B18,52),"",SUMPRODUCT((Sätze!$B$2:$B$251=$A18)*(Wochenmengen!$C$2:$C$251&gt;0)*(MOD(35-Wochenmengen!$C$2:$C$251,52)&lt;=MOD(Wochenmengen!$D$2:$D$251-Wochenmengen!$C$2:$C$251,52))*Wochenmengen!$F$2:$F$251)/$D18))</f>
        <v/>
      </c>
      <c r="AO18" s="36">
        <f>IF(OR($A18="",$B18="",$C18="",N($D18)=0),"",IF(MOD(36-$B18,52)&gt;MOD($C18-$B18,52),"",SUMPRODUCT((Sätze!$B$2:$B$251=$A18)*(Wochenmengen!$C$2:$C$251&gt;0)*(MOD(36-Wochenmengen!$C$2:$C$251,52)&lt;=MOD(Wochenmengen!$D$2:$D$251-Wochenmengen!$C$2:$C$251,52))*Wochenmengen!$F$2:$F$251)/$D18))</f>
        <v/>
      </c>
      <c r="AP18" s="36">
        <f>IF(OR($A18="",$B18="",$C18="",N($D18)=0),"",IF(MOD(37-$B18,52)&gt;MOD($C18-$B18,52),"",SUMPRODUCT((Sätze!$B$2:$B$251=$A18)*(Wochenmengen!$C$2:$C$251&gt;0)*(MOD(37-Wochenmengen!$C$2:$C$251,52)&lt;=MOD(Wochenmengen!$D$2:$D$251-Wochenmengen!$C$2:$C$251,52))*Wochenmengen!$F$2:$F$251)/$D18))</f>
        <v/>
      </c>
      <c r="AQ18" s="36">
        <f>IF(OR($A18="",$B18="",$C18="",N($D18)=0),"",IF(MOD(38-$B18,52)&gt;MOD($C18-$B18,52),"",SUMPRODUCT((Sätze!$B$2:$B$251=$A18)*(Wochenmengen!$C$2:$C$251&gt;0)*(MOD(38-Wochenmengen!$C$2:$C$251,52)&lt;=MOD(Wochenmengen!$D$2:$D$251-Wochenmengen!$C$2:$C$251,52))*Wochenmengen!$F$2:$F$251)/$D18))</f>
        <v/>
      </c>
      <c r="AR18" s="36">
        <f>IF(OR($A18="",$B18="",$C18="",N($D18)=0),"",IF(MOD(39-$B18,52)&gt;MOD($C18-$B18,52),"",SUMPRODUCT((Sätze!$B$2:$B$251=$A18)*(Wochenmengen!$C$2:$C$251&gt;0)*(MOD(39-Wochenmengen!$C$2:$C$251,52)&lt;=MOD(Wochenmengen!$D$2:$D$251-Wochenmengen!$C$2:$C$251,52))*Wochenmengen!$F$2:$F$251)/$D18))</f>
        <v/>
      </c>
      <c r="AS18" s="36">
        <f>IF(OR($A18="",$B18="",$C18="",N($D18)=0),"",IF(MOD(40-$B18,52)&gt;MOD($C18-$B18,52),"",SUMPRODUCT((Sätze!$B$2:$B$251=$A18)*(Wochenmengen!$C$2:$C$251&gt;0)*(MOD(40-Wochenmengen!$C$2:$C$251,52)&lt;=MOD(Wochenmengen!$D$2:$D$251-Wochenmengen!$C$2:$C$251,52))*Wochenmengen!$F$2:$F$251)/$D18))</f>
        <v/>
      </c>
      <c r="AT18" s="36">
        <f>IF(OR($A18="",$B18="",$C18="",N($D18)=0),"",IF(MOD(41-$B18,52)&gt;MOD($C18-$B18,52),"",SUMPRODUCT((Sätze!$B$2:$B$251=$A18)*(Wochenmengen!$C$2:$C$251&gt;0)*(MOD(41-Wochenmengen!$C$2:$C$251,52)&lt;=MOD(Wochenmengen!$D$2:$D$251-Wochenmengen!$C$2:$C$251,52))*Wochenmengen!$F$2:$F$251)/$D18))</f>
        <v/>
      </c>
      <c r="AU18" s="36">
        <f>IF(OR($A18="",$B18="",$C18="",N($D18)=0),"",IF(MOD(42-$B18,52)&gt;MOD($C18-$B18,52),"",SUMPRODUCT((Sätze!$B$2:$B$251=$A18)*(Wochenmengen!$C$2:$C$251&gt;0)*(MOD(42-Wochenmengen!$C$2:$C$251,52)&lt;=MOD(Wochenmengen!$D$2:$D$251-Wochenmengen!$C$2:$C$251,52))*Wochenmengen!$F$2:$F$251)/$D18))</f>
        <v/>
      </c>
      <c r="AV18" s="36">
        <f>IF(OR($A18="",$B18="",$C18="",N($D18)=0),"",IF(MOD(43-$B18,52)&gt;MOD($C18-$B18,52),"",SUMPRODUCT((Sätze!$B$2:$B$251=$A18)*(Wochenmengen!$C$2:$C$251&gt;0)*(MOD(43-Wochenmengen!$C$2:$C$251,52)&lt;=MOD(Wochenmengen!$D$2:$D$251-Wochenmengen!$C$2:$C$251,52))*Wochenmengen!$F$2:$F$251)/$D18))</f>
        <v/>
      </c>
      <c r="AW18" s="36">
        <f>IF(OR($A18="",$B18="",$C18="",N($D18)=0),"",IF(MOD(44-$B18,52)&gt;MOD($C18-$B18,52),"",SUMPRODUCT((Sätze!$B$2:$B$251=$A18)*(Wochenmengen!$C$2:$C$251&gt;0)*(MOD(44-Wochenmengen!$C$2:$C$251,52)&lt;=MOD(Wochenmengen!$D$2:$D$251-Wochenmengen!$C$2:$C$251,52))*Wochenmengen!$F$2:$F$251)/$D18))</f>
        <v/>
      </c>
      <c r="AX18" s="36">
        <f>IF(OR($A18="",$B18="",$C18="",N($D18)=0),"",IF(MOD(45-$B18,52)&gt;MOD($C18-$B18,52),"",SUMPRODUCT((Sätze!$B$2:$B$251=$A18)*(Wochenmengen!$C$2:$C$251&gt;0)*(MOD(45-Wochenmengen!$C$2:$C$251,52)&lt;=MOD(Wochenmengen!$D$2:$D$251-Wochenmengen!$C$2:$C$251,52))*Wochenmengen!$F$2:$F$251)/$D18))</f>
        <v/>
      </c>
      <c r="AY18" s="36">
        <f>IF(OR($A18="",$B18="",$C18="",N($D18)=0),"",IF(MOD(46-$B18,52)&gt;MOD($C18-$B18,52),"",SUMPRODUCT((Sätze!$B$2:$B$251=$A18)*(Wochenmengen!$C$2:$C$251&gt;0)*(MOD(46-Wochenmengen!$C$2:$C$251,52)&lt;=MOD(Wochenmengen!$D$2:$D$251-Wochenmengen!$C$2:$C$251,52))*Wochenmengen!$F$2:$F$251)/$D18))</f>
        <v/>
      </c>
      <c r="AZ18" s="36">
        <f>IF(OR($A18="",$B18="",$C18="",N($D18)=0),"",IF(MOD(47-$B18,52)&gt;MOD($C18-$B18,52),"",SUMPRODUCT((Sätze!$B$2:$B$251=$A18)*(Wochenmengen!$C$2:$C$251&gt;0)*(MOD(47-Wochenmengen!$C$2:$C$251,52)&lt;=MOD(Wochenmengen!$D$2:$D$251-Wochenmengen!$C$2:$C$251,52))*Wochenmengen!$F$2:$F$251)/$D18))</f>
        <v/>
      </c>
      <c r="BA18" s="36">
        <f>IF(OR($A18="",$B18="",$C18="",N($D18)=0),"",IF(MOD(48-$B18,52)&gt;MOD($C18-$B18,52),"",SUMPRODUCT((Sätze!$B$2:$B$251=$A18)*(Wochenmengen!$C$2:$C$251&gt;0)*(MOD(48-Wochenmengen!$C$2:$C$251,52)&lt;=MOD(Wochenmengen!$D$2:$D$251-Wochenmengen!$C$2:$C$251,52))*Wochenmengen!$F$2:$F$251)/$D18))</f>
        <v/>
      </c>
      <c r="BB18" s="36">
        <f>IF(OR($A18="",$B18="",$C18="",N($D18)=0),"",IF(MOD(49-$B18,52)&gt;MOD($C18-$B18,52),"",SUMPRODUCT((Sätze!$B$2:$B$251=$A18)*(Wochenmengen!$C$2:$C$251&gt;0)*(MOD(49-Wochenmengen!$C$2:$C$251,52)&lt;=MOD(Wochenmengen!$D$2:$D$251-Wochenmengen!$C$2:$C$251,52))*Wochenmengen!$F$2:$F$251)/$D18))</f>
        <v/>
      </c>
      <c r="BC18" s="36">
        <f>IF(OR($A18="",$B18="",$C18="",N($D18)=0),"",IF(MOD(50-$B18,52)&gt;MOD($C18-$B18,52),"",SUMPRODUCT((Sätze!$B$2:$B$251=$A18)*(Wochenmengen!$C$2:$C$251&gt;0)*(MOD(50-Wochenmengen!$C$2:$C$251,52)&lt;=MOD(Wochenmengen!$D$2:$D$251-Wochenmengen!$C$2:$C$251,52))*Wochenmengen!$F$2:$F$251)/$D18))</f>
        <v/>
      </c>
      <c r="BD18" s="36">
        <f>IF(OR($A18="",$B18="",$C18="",N($D18)=0),"",IF(MOD(51-$B18,52)&gt;MOD($C18-$B18,52),"",SUMPRODUCT((Sätze!$B$2:$B$251=$A18)*(Wochenmengen!$C$2:$C$251&gt;0)*(MOD(51-Wochenmengen!$C$2:$C$251,52)&lt;=MOD(Wochenmengen!$D$2:$D$251-Wochenmengen!$C$2:$C$251,52))*Wochenmengen!$F$2:$F$251)/$D18))</f>
        <v/>
      </c>
      <c r="BE18" s="36">
        <f>IF(OR($A18="",$B18="",$C18="",N($D18)=0),"",IF(MOD(52-$B18,52)&gt;MOD($C18-$B18,52),"",SUMPRODUCT((Sätze!$B$2:$B$251=$A18)*(Wochenmengen!$C$2:$C$251&gt;0)*(MOD(52-Wochenmengen!$C$2:$C$251,52)&lt;=MOD(Wochenmengen!$D$2:$D$251-Wochenmengen!$C$2:$C$251,52))*Wochenmengen!$F$2:$F$251)/$D18))</f>
        <v/>
      </c>
      <c r="BF18" s="26">
        <f>IF($A18="","",SUMPRODUCT((F18:BE18&lt;&gt;"")*(F18:BE18&lt;1)))</f>
        <v/>
      </c>
    </row>
    <row r="19">
      <c r="A19" s="10">
        <f>IF(Bedarf!$B25="","",Bedarf!$B25)</f>
        <v/>
      </c>
      <c r="B19" s="26">
        <f>IF($A19="","",IF(Bedarf!$E25&lt;&gt;"",Bedarf!$E25,IFERROR(IF(_xlfn.MINIFS(Sätze!$H$2:$H$251,Sätze!$B$2:$B$251,$A19)=0,"",_xlfn.MINIFS(Sätze!$H$2:$H$251,Sätze!$B$2:$B$251,$A19)),"")))</f>
        <v/>
      </c>
      <c r="C19" s="26">
        <f>IF($A19="","",IF(Bedarf!$F25&lt;&gt;"",Bedarf!$F25,IFERROR(IF(_xlfn.MAXIFS(Sätze!$I$2:$I$251,Sätze!$B$2:$B$251,$A19)=0,"",_xlfn.MAXIFS(Sätze!$I$2:$I$251,Sätze!$B$2:$B$251,$A19)),"")))</f>
        <v/>
      </c>
      <c r="D19" s="15">
        <f>IF(OR($A19="",N(Bedarf!$G25)=0),"",Bedarf!$G25)</f>
        <v/>
      </c>
      <c r="E19" s="10">
        <f>IF($A19="","",T(Bedarf!$D25))</f>
        <v/>
      </c>
      <c r="F19" s="36">
        <f>IF(OR($A19="",$B19="",$C19="",N($D19)=0),"",IF(MOD(1-$B19,52)&gt;MOD($C19-$B19,52),"",SUMPRODUCT((Sätze!$B$2:$B$251=$A19)*(Wochenmengen!$C$2:$C$251&gt;0)*(MOD(1-Wochenmengen!$C$2:$C$251,52)&lt;=MOD(Wochenmengen!$D$2:$D$251-Wochenmengen!$C$2:$C$251,52))*Wochenmengen!$F$2:$F$251)/$D19))</f>
        <v/>
      </c>
      <c r="G19" s="36">
        <f>IF(OR($A19="",$B19="",$C19="",N($D19)=0),"",IF(MOD(2-$B19,52)&gt;MOD($C19-$B19,52),"",SUMPRODUCT((Sätze!$B$2:$B$251=$A19)*(Wochenmengen!$C$2:$C$251&gt;0)*(MOD(2-Wochenmengen!$C$2:$C$251,52)&lt;=MOD(Wochenmengen!$D$2:$D$251-Wochenmengen!$C$2:$C$251,52))*Wochenmengen!$F$2:$F$251)/$D19))</f>
        <v/>
      </c>
      <c r="H19" s="36">
        <f>IF(OR($A19="",$B19="",$C19="",N($D19)=0),"",IF(MOD(3-$B19,52)&gt;MOD($C19-$B19,52),"",SUMPRODUCT((Sätze!$B$2:$B$251=$A19)*(Wochenmengen!$C$2:$C$251&gt;0)*(MOD(3-Wochenmengen!$C$2:$C$251,52)&lt;=MOD(Wochenmengen!$D$2:$D$251-Wochenmengen!$C$2:$C$251,52))*Wochenmengen!$F$2:$F$251)/$D19))</f>
        <v/>
      </c>
      <c r="I19" s="36">
        <f>IF(OR($A19="",$B19="",$C19="",N($D19)=0),"",IF(MOD(4-$B19,52)&gt;MOD($C19-$B19,52),"",SUMPRODUCT((Sätze!$B$2:$B$251=$A19)*(Wochenmengen!$C$2:$C$251&gt;0)*(MOD(4-Wochenmengen!$C$2:$C$251,52)&lt;=MOD(Wochenmengen!$D$2:$D$251-Wochenmengen!$C$2:$C$251,52))*Wochenmengen!$F$2:$F$251)/$D19))</f>
        <v/>
      </c>
      <c r="J19" s="36">
        <f>IF(OR($A19="",$B19="",$C19="",N($D19)=0),"",IF(MOD(5-$B19,52)&gt;MOD($C19-$B19,52),"",SUMPRODUCT((Sätze!$B$2:$B$251=$A19)*(Wochenmengen!$C$2:$C$251&gt;0)*(MOD(5-Wochenmengen!$C$2:$C$251,52)&lt;=MOD(Wochenmengen!$D$2:$D$251-Wochenmengen!$C$2:$C$251,52))*Wochenmengen!$F$2:$F$251)/$D19))</f>
        <v/>
      </c>
      <c r="K19" s="36">
        <f>IF(OR($A19="",$B19="",$C19="",N($D19)=0),"",IF(MOD(6-$B19,52)&gt;MOD($C19-$B19,52),"",SUMPRODUCT((Sätze!$B$2:$B$251=$A19)*(Wochenmengen!$C$2:$C$251&gt;0)*(MOD(6-Wochenmengen!$C$2:$C$251,52)&lt;=MOD(Wochenmengen!$D$2:$D$251-Wochenmengen!$C$2:$C$251,52))*Wochenmengen!$F$2:$F$251)/$D19))</f>
        <v/>
      </c>
      <c r="L19" s="36">
        <f>IF(OR($A19="",$B19="",$C19="",N($D19)=0),"",IF(MOD(7-$B19,52)&gt;MOD($C19-$B19,52),"",SUMPRODUCT((Sätze!$B$2:$B$251=$A19)*(Wochenmengen!$C$2:$C$251&gt;0)*(MOD(7-Wochenmengen!$C$2:$C$251,52)&lt;=MOD(Wochenmengen!$D$2:$D$251-Wochenmengen!$C$2:$C$251,52))*Wochenmengen!$F$2:$F$251)/$D19))</f>
        <v/>
      </c>
      <c r="M19" s="36">
        <f>IF(OR($A19="",$B19="",$C19="",N($D19)=0),"",IF(MOD(8-$B19,52)&gt;MOD($C19-$B19,52),"",SUMPRODUCT((Sätze!$B$2:$B$251=$A19)*(Wochenmengen!$C$2:$C$251&gt;0)*(MOD(8-Wochenmengen!$C$2:$C$251,52)&lt;=MOD(Wochenmengen!$D$2:$D$251-Wochenmengen!$C$2:$C$251,52))*Wochenmengen!$F$2:$F$251)/$D19))</f>
        <v/>
      </c>
      <c r="N19" s="36">
        <f>IF(OR($A19="",$B19="",$C19="",N($D19)=0),"",IF(MOD(9-$B19,52)&gt;MOD($C19-$B19,52),"",SUMPRODUCT((Sätze!$B$2:$B$251=$A19)*(Wochenmengen!$C$2:$C$251&gt;0)*(MOD(9-Wochenmengen!$C$2:$C$251,52)&lt;=MOD(Wochenmengen!$D$2:$D$251-Wochenmengen!$C$2:$C$251,52))*Wochenmengen!$F$2:$F$251)/$D19))</f>
        <v/>
      </c>
      <c r="O19" s="36">
        <f>IF(OR($A19="",$B19="",$C19="",N($D19)=0),"",IF(MOD(10-$B19,52)&gt;MOD($C19-$B19,52),"",SUMPRODUCT((Sätze!$B$2:$B$251=$A19)*(Wochenmengen!$C$2:$C$251&gt;0)*(MOD(10-Wochenmengen!$C$2:$C$251,52)&lt;=MOD(Wochenmengen!$D$2:$D$251-Wochenmengen!$C$2:$C$251,52))*Wochenmengen!$F$2:$F$251)/$D19))</f>
        <v/>
      </c>
      <c r="P19" s="36">
        <f>IF(OR($A19="",$B19="",$C19="",N($D19)=0),"",IF(MOD(11-$B19,52)&gt;MOD($C19-$B19,52),"",SUMPRODUCT((Sätze!$B$2:$B$251=$A19)*(Wochenmengen!$C$2:$C$251&gt;0)*(MOD(11-Wochenmengen!$C$2:$C$251,52)&lt;=MOD(Wochenmengen!$D$2:$D$251-Wochenmengen!$C$2:$C$251,52))*Wochenmengen!$F$2:$F$251)/$D19))</f>
        <v/>
      </c>
      <c r="Q19" s="36">
        <f>IF(OR($A19="",$B19="",$C19="",N($D19)=0),"",IF(MOD(12-$B19,52)&gt;MOD($C19-$B19,52),"",SUMPRODUCT((Sätze!$B$2:$B$251=$A19)*(Wochenmengen!$C$2:$C$251&gt;0)*(MOD(12-Wochenmengen!$C$2:$C$251,52)&lt;=MOD(Wochenmengen!$D$2:$D$251-Wochenmengen!$C$2:$C$251,52))*Wochenmengen!$F$2:$F$251)/$D19))</f>
        <v/>
      </c>
      <c r="R19" s="36">
        <f>IF(OR($A19="",$B19="",$C19="",N($D19)=0),"",IF(MOD(13-$B19,52)&gt;MOD($C19-$B19,52),"",SUMPRODUCT((Sätze!$B$2:$B$251=$A19)*(Wochenmengen!$C$2:$C$251&gt;0)*(MOD(13-Wochenmengen!$C$2:$C$251,52)&lt;=MOD(Wochenmengen!$D$2:$D$251-Wochenmengen!$C$2:$C$251,52))*Wochenmengen!$F$2:$F$251)/$D19))</f>
        <v/>
      </c>
      <c r="S19" s="36">
        <f>IF(OR($A19="",$B19="",$C19="",N($D19)=0),"",IF(MOD(14-$B19,52)&gt;MOD($C19-$B19,52),"",SUMPRODUCT((Sätze!$B$2:$B$251=$A19)*(Wochenmengen!$C$2:$C$251&gt;0)*(MOD(14-Wochenmengen!$C$2:$C$251,52)&lt;=MOD(Wochenmengen!$D$2:$D$251-Wochenmengen!$C$2:$C$251,52))*Wochenmengen!$F$2:$F$251)/$D19))</f>
        <v/>
      </c>
      <c r="T19" s="36">
        <f>IF(OR($A19="",$B19="",$C19="",N($D19)=0),"",IF(MOD(15-$B19,52)&gt;MOD($C19-$B19,52),"",SUMPRODUCT((Sätze!$B$2:$B$251=$A19)*(Wochenmengen!$C$2:$C$251&gt;0)*(MOD(15-Wochenmengen!$C$2:$C$251,52)&lt;=MOD(Wochenmengen!$D$2:$D$251-Wochenmengen!$C$2:$C$251,52))*Wochenmengen!$F$2:$F$251)/$D19))</f>
        <v/>
      </c>
      <c r="U19" s="36">
        <f>IF(OR($A19="",$B19="",$C19="",N($D19)=0),"",IF(MOD(16-$B19,52)&gt;MOD($C19-$B19,52),"",SUMPRODUCT((Sätze!$B$2:$B$251=$A19)*(Wochenmengen!$C$2:$C$251&gt;0)*(MOD(16-Wochenmengen!$C$2:$C$251,52)&lt;=MOD(Wochenmengen!$D$2:$D$251-Wochenmengen!$C$2:$C$251,52))*Wochenmengen!$F$2:$F$251)/$D19))</f>
        <v/>
      </c>
      <c r="V19" s="36">
        <f>IF(OR($A19="",$B19="",$C19="",N($D19)=0),"",IF(MOD(17-$B19,52)&gt;MOD($C19-$B19,52),"",SUMPRODUCT((Sätze!$B$2:$B$251=$A19)*(Wochenmengen!$C$2:$C$251&gt;0)*(MOD(17-Wochenmengen!$C$2:$C$251,52)&lt;=MOD(Wochenmengen!$D$2:$D$251-Wochenmengen!$C$2:$C$251,52))*Wochenmengen!$F$2:$F$251)/$D19))</f>
        <v/>
      </c>
      <c r="W19" s="36">
        <f>IF(OR($A19="",$B19="",$C19="",N($D19)=0),"",IF(MOD(18-$B19,52)&gt;MOD($C19-$B19,52),"",SUMPRODUCT((Sätze!$B$2:$B$251=$A19)*(Wochenmengen!$C$2:$C$251&gt;0)*(MOD(18-Wochenmengen!$C$2:$C$251,52)&lt;=MOD(Wochenmengen!$D$2:$D$251-Wochenmengen!$C$2:$C$251,52))*Wochenmengen!$F$2:$F$251)/$D19))</f>
        <v/>
      </c>
      <c r="X19" s="36">
        <f>IF(OR($A19="",$B19="",$C19="",N($D19)=0),"",IF(MOD(19-$B19,52)&gt;MOD($C19-$B19,52),"",SUMPRODUCT((Sätze!$B$2:$B$251=$A19)*(Wochenmengen!$C$2:$C$251&gt;0)*(MOD(19-Wochenmengen!$C$2:$C$251,52)&lt;=MOD(Wochenmengen!$D$2:$D$251-Wochenmengen!$C$2:$C$251,52))*Wochenmengen!$F$2:$F$251)/$D19))</f>
        <v/>
      </c>
      <c r="Y19" s="36">
        <f>IF(OR($A19="",$B19="",$C19="",N($D19)=0),"",IF(MOD(20-$B19,52)&gt;MOD($C19-$B19,52),"",SUMPRODUCT((Sätze!$B$2:$B$251=$A19)*(Wochenmengen!$C$2:$C$251&gt;0)*(MOD(20-Wochenmengen!$C$2:$C$251,52)&lt;=MOD(Wochenmengen!$D$2:$D$251-Wochenmengen!$C$2:$C$251,52))*Wochenmengen!$F$2:$F$251)/$D19))</f>
        <v/>
      </c>
      <c r="Z19" s="36">
        <f>IF(OR($A19="",$B19="",$C19="",N($D19)=0),"",IF(MOD(21-$B19,52)&gt;MOD($C19-$B19,52),"",SUMPRODUCT((Sätze!$B$2:$B$251=$A19)*(Wochenmengen!$C$2:$C$251&gt;0)*(MOD(21-Wochenmengen!$C$2:$C$251,52)&lt;=MOD(Wochenmengen!$D$2:$D$251-Wochenmengen!$C$2:$C$251,52))*Wochenmengen!$F$2:$F$251)/$D19))</f>
        <v/>
      </c>
      <c r="AA19" s="36">
        <f>IF(OR($A19="",$B19="",$C19="",N($D19)=0),"",IF(MOD(22-$B19,52)&gt;MOD($C19-$B19,52),"",SUMPRODUCT((Sätze!$B$2:$B$251=$A19)*(Wochenmengen!$C$2:$C$251&gt;0)*(MOD(22-Wochenmengen!$C$2:$C$251,52)&lt;=MOD(Wochenmengen!$D$2:$D$251-Wochenmengen!$C$2:$C$251,52))*Wochenmengen!$F$2:$F$251)/$D19))</f>
        <v/>
      </c>
      <c r="AB19" s="36">
        <f>IF(OR($A19="",$B19="",$C19="",N($D19)=0),"",IF(MOD(23-$B19,52)&gt;MOD($C19-$B19,52),"",SUMPRODUCT((Sätze!$B$2:$B$251=$A19)*(Wochenmengen!$C$2:$C$251&gt;0)*(MOD(23-Wochenmengen!$C$2:$C$251,52)&lt;=MOD(Wochenmengen!$D$2:$D$251-Wochenmengen!$C$2:$C$251,52))*Wochenmengen!$F$2:$F$251)/$D19))</f>
        <v/>
      </c>
      <c r="AC19" s="36">
        <f>IF(OR($A19="",$B19="",$C19="",N($D19)=0),"",IF(MOD(24-$B19,52)&gt;MOD($C19-$B19,52),"",SUMPRODUCT((Sätze!$B$2:$B$251=$A19)*(Wochenmengen!$C$2:$C$251&gt;0)*(MOD(24-Wochenmengen!$C$2:$C$251,52)&lt;=MOD(Wochenmengen!$D$2:$D$251-Wochenmengen!$C$2:$C$251,52))*Wochenmengen!$F$2:$F$251)/$D19))</f>
        <v/>
      </c>
      <c r="AD19" s="36">
        <f>IF(OR($A19="",$B19="",$C19="",N($D19)=0),"",IF(MOD(25-$B19,52)&gt;MOD($C19-$B19,52),"",SUMPRODUCT((Sätze!$B$2:$B$251=$A19)*(Wochenmengen!$C$2:$C$251&gt;0)*(MOD(25-Wochenmengen!$C$2:$C$251,52)&lt;=MOD(Wochenmengen!$D$2:$D$251-Wochenmengen!$C$2:$C$251,52))*Wochenmengen!$F$2:$F$251)/$D19))</f>
        <v/>
      </c>
      <c r="AE19" s="36">
        <f>IF(OR($A19="",$B19="",$C19="",N($D19)=0),"",IF(MOD(26-$B19,52)&gt;MOD($C19-$B19,52),"",SUMPRODUCT((Sätze!$B$2:$B$251=$A19)*(Wochenmengen!$C$2:$C$251&gt;0)*(MOD(26-Wochenmengen!$C$2:$C$251,52)&lt;=MOD(Wochenmengen!$D$2:$D$251-Wochenmengen!$C$2:$C$251,52))*Wochenmengen!$F$2:$F$251)/$D19))</f>
        <v/>
      </c>
      <c r="AF19" s="36">
        <f>IF(OR($A19="",$B19="",$C19="",N($D19)=0),"",IF(MOD(27-$B19,52)&gt;MOD($C19-$B19,52),"",SUMPRODUCT((Sätze!$B$2:$B$251=$A19)*(Wochenmengen!$C$2:$C$251&gt;0)*(MOD(27-Wochenmengen!$C$2:$C$251,52)&lt;=MOD(Wochenmengen!$D$2:$D$251-Wochenmengen!$C$2:$C$251,52))*Wochenmengen!$F$2:$F$251)/$D19))</f>
        <v/>
      </c>
      <c r="AG19" s="36">
        <f>IF(OR($A19="",$B19="",$C19="",N($D19)=0),"",IF(MOD(28-$B19,52)&gt;MOD($C19-$B19,52),"",SUMPRODUCT((Sätze!$B$2:$B$251=$A19)*(Wochenmengen!$C$2:$C$251&gt;0)*(MOD(28-Wochenmengen!$C$2:$C$251,52)&lt;=MOD(Wochenmengen!$D$2:$D$251-Wochenmengen!$C$2:$C$251,52))*Wochenmengen!$F$2:$F$251)/$D19))</f>
        <v/>
      </c>
      <c r="AH19" s="36">
        <f>IF(OR($A19="",$B19="",$C19="",N($D19)=0),"",IF(MOD(29-$B19,52)&gt;MOD($C19-$B19,52),"",SUMPRODUCT((Sätze!$B$2:$B$251=$A19)*(Wochenmengen!$C$2:$C$251&gt;0)*(MOD(29-Wochenmengen!$C$2:$C$251,52)&lt;=MOD(Wochenmengen!$D$2:$D$251-Wochenmengen!$C$2:$C$251,52))*Wochenmengen!$F$2:$F$251)/$D19))</f>
        <v/>
      </c>
      <c r="AI19" s="36">
        <f>IF(OR($A19="",$B19="",$C19="",N($D19)=0),"",IF(MOD(30-$B19,52)&gt;MOD($C19-$B19,52),"",SUMPRODUCT((Sätze!$B$2:$B$251=$A19)*(Wochenmengen!$C$2:$C$251&gt;0)*(MOD(30-Wochenmengen!$C$2:$C$251,52)&lt;=MOD(Wochenmengen!$D$2:$D$251-Wochenmengen!$C$2:$C$251,52))*Wochenmengen!$F$2:$F$251)/$D19))</f>
        <v/>
      </c>
      <c r="AJ19" s="36">
        <f>IF(OR($A19="",$B19="",$C19="",N($D19)=0),"",IF(MOD(31-$B19,52)&gt;MOD($C19-$B19,52),"",SUMPRODUCT((Sätze!$B$2:$B$251=$A19)*(Wochenmengen!$C$2:$C$251&gt;0)*(MOD(31-Wochenmengen!$C$2:$C$251,52)&lt;=MOD(Wochenmengen!$D$2:$D$251-Wochenmengen!$C$2:$C$251,52))*Wochenmengen!$F$2:$F$251)/$D19))</f>
        <v/>
      </c>
      <c r="AK19" s="36">
        <f>IF(OR($A19="",$B19="",$C19="",N($D19)=0),"",IF(MOD(32-$B19,52)&gt;MOD($C19-$B19,52),"",SUMPRODUCT((Sätze!$B$2:$B$251=$A19)*(Wochenmengen!$C$2:$C$251&gt;0)*(MOD(32-Wochenmengen!$C$2:$C$251,52)&lt;=MOD(Wochenmengen!$D$2:$D$251-Wochenmengen!$C$2:$C$251,52))*Wochenmengen!$F$2:$F$251)/$D19))</f>
        <v/>
      </c>
      <c r="AL19" s="36">
        <f>IF(OR($A19="",$B19="",$C19="",N($D19)=0),"",IF(MOD(33-$B19,52)&gt;MOD($C19-$B19,52),"",SUMPRODUCT((Sätze!$B$2:$B$251=$A19)*(Wochenmengen!$C$2:$C$251&gt;0)*(MOD(33-Wochenmengen!$C$2:$C$251,52)&lt;=MOD(Wochenmengen!$D$2:$D$251-Wochenmengen!$C$2:$C$251,52))*Wochenmengen!$F$2:$F$251)/$D19))</f>
        <v/>
      </c>
      <c r="AM19" s="36">
        <f>IF(OR($A19="",$B19="",$C19="",N($D19)=0),"",IF(MOD(34-$B19,52)&gt;MOD($C19-$B19,52),"",SUMPRODUCT((Sätze!$B$2:$B$251=$A19)*(Wochenmengen!$C$2:$C$251&gt;0)*(MOD(34-Wochenmengen!$C$2:$C$251,52)&lt;=MOD(Wochenmengen!$D$2:$D$251-Wochenmengen!$C$2:$C$251,52))*Wochenmengen!$F$2:$F$251)/$D19))</f>
        <v/>
      </c>
      <c r="AN19" s="36">
        <f>IF(OR($A19="",$B19="",$C19="",N($D19)=0),"",IF(MOD(35-$B19,52)&gt;MOD($C19-$B19,52),"",SUMPRODUCT((Sätze!$B$2:$B$251=$A19)*(Wochenmengen!$C$2:$C$251&gt;0)*(MOD(35-Wochenmengen!$C$2:$C$251,52)&lt;=MOD(Wochenmengen!$D$2:$D$251-Wochenmengen!$C$2:$C$251,52))*Wochenmengen!$F$2:$F$251)/$D19))</f>
        <v/>
      </c>
      <c r="AO19" s="36">
        <f>IF(OR($A19="",$B19="",$C19="",N($D19)=0),"",IF(MOD(36-$B19,52)&gt;MOD($C19-$B19,52),"",SUMPRODUCT((Sätze!$B$2:$B$251=$A19)*(Wochenmengen!$C$2:$C$251&gt;0)*(MOD(36-Wochenmengen!$C$2:$C$251,52)&lt;=MOD(Wochenmengen!$D$2:$D$251-Wochenmengen!$C$2:$C$251,52))*Wochenmengen!$F$2:$F$251)/$D19))</f>
        <v/>
      </c>
      <c r="AP19" s="36">
        <f>IF(OR($A19="",$B19="",$C19="",N($D19)=0),"",IF(MOD(37-$B19,52)&gt;MOD($C19-$B19,52),"",SUMPRODUCT((Sätze!$B$2:$B$251=$A19)*(Wochenmengen!$C$2:$C$251&gt;0)*(MOD(37-Wochenmengen!$C$2:$C$251,52)&lt;=MOD(Wochenmengen!$D$2:$D$251-Wochenmengen!$C$2:$C$251,52))*Wochenmengen!$F$2:$F$251)/$D19))</f>
        <v/>
      </c>
      <c r="AQ19" s="36">
        <f>IF(OR($A19="",$B19="",$C19="",N($D19)=0),"",IF(MOD(38-$B19,52)&gt;MOD($C19-$B19,52),"",SUMPRODUCT((Sätze!$B$2:$B$251=$A19)*(Wochenmengen!$C$2:$C$251&gt;0)*(MOD(38-Wochenmengen!$C$2:$C$251,52)&lt;=MOD(Wochenmengen!$D$2:$D$251-Wochenmengen!$C$2:$C$251,52))*Wochenmengen!$F$2:$F$251)/$D19))</f>
        <v/>
      </c>
      <c r="AR19" s="36">
        <f>IF(OR($A19="",$B19="",$C19="",N($D19)=0),"",IF(MOD(39-$B19,52)&gt;MOD($C19-$B19,52),"",SUMPRODUCT((Sätze!$B$2:$B$251=$A19)*(Wochenmengen!$C$2:$C$251&gt;0)*(MOD(39-Wochenmengen!$C$2:$C$251,52)&lt;=MOD(Wochenmengen!$D$2:$D$251-Wochenmengen!$C$2:$C$251,52))*Wochenmengen!$F$2:$F$251)/$D19))</f>
        <v/>
      </c>
      <c r="AS19" s="36">
        <f>IF(OR($A19="",$B19="",$C19="",N($D19)=0),"",IF(MOD(40-$B19,52)&gt;MOD($C19-$B19,52),"",SUMPRODUCT((Sätze!$B$2:$B$251=$A19)*(Wochenmengen!$C$2:$C$251&gt;0)*(MOD(40-Wochenmengen!$C$2:$C$251,52)&lt;=MOD(Wochenmengen!$D$2:$D$251-Wochenmengen!$C$2:$C$251,52))*Wochenmengen!$F$2:$F$251)/$D19))</f>
        <v/>
      </c>
      <c r="AT19" s="36">
        <f>IF(OR($A19="",$B19="",$C19="",N($D19)=0),"",IF(MOD(41-$B19,52)&gt;MOD($C19-$B19,52),"",SUMPRODUCT((Sätze!$B$2:$B$251=$A19)*(Wochenmengen!$C$2:$C$251&gt;0)*(MOD(41-Wochenmengen!$C$2:$C$251,52)&lt;=MOD(Wochenmengen!$D$2:$D$251-Wochenmengen!$C$2:$C$251,52))*Wochenmengen!$F$2:$F$251)/$D19))</f>
        <v/>
      </c>
      <c r="AU19" s="36">
        <f>IF(OR($A19="",$B19="",$C19="",N($D19)=0),"",IF(MOD(42-$B19,52)&gt;MOD($C19-$B19,52),"",SUMPRODUCT((Sätze!$B$2:$B$251=$A19)*(Wochenmengen!$C$2:$C$251&gt;0)*(MOD(42-Wochenmengen!$C$2:$C$251,52)&lt;=MOD(Wochenmengen!$D$2:$D$251-Wochenmengen!$C$2:$C$251,52))*Wochenmengen!$F$2:$F$251)/$D19))</f>
        <v/>
      </c>
      <c r="AV19" s="36">
        <f>IF(OR($A19="",$B19="",$C19="",N($D19)=0),"",IF(MOD(43-$B19,52)&gt;MOD($C19-$B19,52),"",SUMPRODUCT((Sätze!$B$2:$B$251=$A19)*(Wochenmengen!$C$2:$C$251&gt;0)*(MOD(43-Wochenmengen!$C$2:$C$251,52)&lt;=MOD(Wochenmengen!$D$2:$D$251-Wochenmengen!$C$2:$C$251,52))*Wochenmengen!$F$2:$F$251)/$D19))</f>
        <v/>
      </c>
      <c r="AW19" s="36">
        <f>IF(OR($A19="",$B19="",$C19="",N($D19)=0),"",IF(MOD(44-$B19,52)&gt;MOD($C19-$B19,52),"",SUMPRODUCT((Sätze!$B$2:$B$251=$A19)*(Wochenmengen!$C$2:$C$251&gt;0)*(MOD(44-Wochenmengen!$C$2:$C$251,52)&lt;=MOD(Wochenmengen!$D$2:$D$251-Wochenmengen!$C$2:$C$251,52))*Wochenmengen!$F$2:$F$251)/$D19))</f>
        <v/>
      </c>
      <c r="AX19" s="36">
        <f>IF(OR($A19="",$B19="",$C19="",N($D19)=0),"",IF(MOD(45-$B19,52)&gt;MOD($C19-$B19,52),"",SUMPRODUCT((Sätze!$B$2:$B$251=$A19)*(Wochenmengen!$C$2:$C$251&gt;0)*(MOD(45-Wochenmengen!$C$2:$C$251,52)&lt;=MOD(Wochenmengen!$D$2:$D$251-Wochenmengen!$C$2:$C$251,52))*Wochenmengen!$F$2:$F$251)/$D19))</f>
        <v/>
      </c>
      <c r="AY19" s="36">
        <f>IF(OR($A19="",$B19="",$C19="",N($D19)=0),"",IF(MOD(46-$B19,52)&gt;MOD($C19-$B19,52),"",SUMPRODUCT((Sätze!$B$2:$B$251=$A19)*(Wochenmengen!$C$2:$C$251&gt;0)*(MOD(46-Wochenmengen!$C$2:$C$251,52)&lt;=MOD(Wochenmengen!$D$2:$D$251-Wochenmengen!$C$2:$C$251,52))*Wochenmengen!$F$2:$F$251)/$D19))</f>
        <v/>
      </c>
      <c r="AZ19" s="36">
        <f>IF(OR($A19="",$B19="",$C19="",N($D19)=0),"",IF(MOD(47-$B19,52)&gt;MOD($C19-$B19,52),"",SUMPRODUCT((Sätze!$B$2:$B$251=$A19)*(Wochenmengen!$C$2:$C$251&gt;0)*(MOD(47-Wochenmengen!$C$2:$C$251,52)&lt;=MOD(Wochenmengen!$D$2:$D$251-Wochenmengen!$C$2:$C$251,52))*Wochenmengen!$F$2:$F$251)/$D19))</f>
        <v/>
      </c>
      <c r="BA19" s="36">
        <f>IF(OR($A19="",$B19="",$C19="",N($D19)=0),"",IF(MOD(48-$B19,52)&gt;MOD($C19-$B19,52),"",SUMPRODUCT((Sätze!$B$2:$B$251=$A19)*(Wochenmengen!$C$2:$C$251&gt;0)*(MOD(48-Wochenmengen!$C$2:$C$251,52)&lt;=MOD(Wochenmengen!$D$2:$D$251-Wochenmengen!$C$2:$C$251,52))*Wochenmengen!$F$2:$F$251)/$D19))</f>
        <v/>
      </c>
      <c r="BB19" s="36">
        <f>IF(OR($A19="",$B19="",$C19="",N($D19)=0),"",IF(MOD(49-$B19,52)&gt;MOD($C19-$B19,52),"",SUMPRODUCT((Sätze!$B$2:$B$251=$A19)*(Wochenmengen!$C$2:$C$251&gt;0)*(MOD(49-Wochenmengen!$C$2:$C$251,52)&lt;=MOD(Wochenmengen!$D$2:$D$251-Wochenmengen!$C$2:$C$251,52))*Wochenmengen!$F$2:$F$251)/$D19))</f>
        <v/>
      </c>
      <c r="BC19" s="36">
        <f>IF(OR($A19="",$B19="",$C19="",N($D19)=0),"",IF(MOD(50-$B19,52)&gt;MOD($C19-$B19,52),"",SUMPRODUCT((Sätze!$B$2:$B$251=$A19)*(Wochenmengen!$C$2:$C$251&gt;0)*(MOD(50-Wochenmengen!$C$2:$C$251,52)&lt;=MOD(Wochenmengen!$D$2:$D$251-Wochenmengen!$C$2:$C$251,52))*Wochenmengen!$F$2:$F$251)/$D19))</f>
        <v/>
      </c>
      <c r="BD19" s="36">
        <f>IF(OR($A19="",$B19="",$C19="",N($D19)=0),"",IF(MOD(51-$B19,52)&gt;MOD($C19-$B19,52),"",SUMPRODUCT((Sätze!$B$2:$B$251=$A19)*(Wochenmengen!$C$2:$C$251&gt;0)*(MOD(51-Wochenmengen!$C$2:$C$251,52)&lt;=MOD(Wochenmengen!$D$2:$D$251-Wochenmengen!$C$2:$C$251,52))*Wochenmengen!$F$2:$F$251)/$D19))</f>
        <v/>
      </c>
      <c r="BE19" s="36">
        <f>IF(OR($A19="",$B19="",$C19="",N($D19)=0),"",IF(MOD(52-$B19,52)&gt;MOD($C19-$B19,52),"",SUMPRODUCT((Sätze!$B$2:$B$251=$A19)*(Wochenmengen!$C$2:$C$251&gt;0)*(MOD(52-Wochenmengen!$C$2:$C$251,52)&lt;=MOD(Wochenmengen!$D$2:$D$251-Wochenmengen!$C$2:$C$251,52))*Wochenmengen!$F$2:$F$251)/$D19))</f>
        <v/>
      </c>
      <c r="BF19" s="26">
        <f>IF($A19="","",SUMPRODUCT((F19:BE19&lt;&gt;"")*(F19:BE19&lt;1)))</f>
        <v/>
      </c>
    </row>
    <row r="20">
      <c r="A20" s="10">
        <f>IF(Bedarf!$B26="","",Bedarf!$B26)</f>
        <v/>
      </c>
      <c r="B20" s="26">
        <f>IF($A20="","",IF(Bedarf!$E26&lt;&gt;"",Bedarf!$E26,IFERROR(IF(_xlfn.MINIFS(Sätze!$H$2:$H$251,Sätze!$B$2:$B$251,$A20)=0,"",_xlfn.MINIFS(Sätze!$H$2:$H$251,Sätze!$B$2:$B$251,$A20)),"")))</f>
        <v/>
      </c>
      <c r="C20" s="26">
        <f>IF($A20="","",IF(Bedarf!$F26&lt;&gt;"",Bedarf!$F26,IFERROR(IF(_xlfn.MAXIFS(Sätze!$I$2:$I$251,Sätze!$B$2:$B$251,$A20)=0,"",_xlfn.MAXIFS(Sätze!$I$2:$I$251,Sätze!$B$2:$B$251,$A20)),"")))</f>
        <v/>
      </c>
      <c r="D20" s="15">
        <f>IF(OR($A20="",N(Bedarf!$G26)=0),"",Bedarf!$G26)</f>
        <v/>
      </c>
      <c r="E20" s="10">
        <f>IF($A20="","",T(Bedarf!$D26))</f>
        <v/>
      </c>
      <c r="F20" s="36">
        <f>IF(OR($A20="",$B20="",$C20="",N($D20)=0),"",IF(MOD(1-$B20,52)&gt;MOD($C20-$B20,52),"",SUMPRODUCT((Sätze!$B$2:$B$251=$A20)*(Wochenmengen!$C$2:$C$251&gt;0)*(MOD(1-Wochenmengen!$C$2:$C$251,52)&lt;=MOD(Wochenmengen!$D$2:$D$251-Wochenmengen!$C$2:$C$251,52))*Wochenmengen!$F$2:$F$251)/$D20))</f>
        <v/>
      </c>
      <c r="G20" s="36">
        <f>IF(OR($A20="",$B20="",$C20="",N($D20)=0),"",IF(MOD(2-$B20,52)&gt;MOD($C20-$B20,52),"",SUMPRODUCT((Sätze!$B$2:$B$251=$A20)*(Wochenmengen!$C$2:$C$251&gt;0)*(MOD(2-Wochenmengen!$C$2:$C$251,52)&lt;=MOD(Wochenmengen!$D$2:$D$251-Wochenmengen!$C$2:$C$251,52))*Wochenmengen!$F$2:$F$251)/$D20))</f>
        <v/>
      </c>
      <c r="H20" s="36">
        <f>IF(OR($A20="",$B20="",$C20="",N($D20)=0),"",IF(MOD(3-$B20,52)&gt;MOD($C20-$B20,52),"",SUMPRODUCT((Sätze!$B$2:$B$251=$A20)*(Wochenmengen!$C$2:$C$251&gt;0)*(MOD(3-Wochenmengen!$C$2:$C$251,52)&lt;=MOD(Wochenmengen!$D$2:$D$251-Wochenmengen!$C$2:$C$251,52))*Wochenmengen!$F$2:$F$251)/$D20))</f>
        <v/>
      </c>
      <c r="I20" s="36">
        <f>IF(OR($A20="",$B20="",$C20="",N($D20)=0),"",IF(MOD(4-$B20,52)&gt;MOD($C20-$B20,52),"",SUMPRODUCT((Sätze!$B$2:$B$251=$A20)*(Wochenmengen!$C$2:$C$251&gt;0)*(MOD(4-Wochenmengen!$C$2:$C$251,52)&lt;=MOD(Wochenmengen!$D$2:$D$251-Wochenmengen!$C$2:$C$251,52))*Wochenmengen!$F$2:$F$251)/$D20))</f>
        <v/>
      </c>
      <c r="J20" s="36">
        <f>IF(OR($A20="",$B20="",$C20="",N($D20)=0),"",IF(MOD(5-$B20,52)&gt;MOD($C20-$B20,52),"",SUMPRODUCT((Sätze!$B$2:$B$251=$A20)*(Wochenmengen!$C$2:$C$251&gt;0)*(MOD(5-Wochenmengen!$C$2:$C$251,52)&lt;=MOD(Wochenmengen!$D$2:$D$251-Wochenmengen!$C$2:$C$251,52))*Wochenmengen!$F$2:$F$251)/$D20))</f>
        <v/>
      </c>
      <c r="K20" s="36">
        <f>IF(OR($A20="",$B20="",$C20="",N($D20)=0),"",IF(MOD(6-$B20,52)&gt;MOD($C20-$B20,52),"",SUMPRODUCT((Sätze!$B$2:$B$251=$A20)*(Wochenmengen!$C$2:$C$251&gt;0)*(MOD(6-Wochenmengen!$C$2:$C$251,52)&lt;=MOD(Wochenmengen!$D$2:$D$251-Wochenmengen!$C$2:$C$251,52))*Wochenmengen!$F$2:$F$251)/$D20))</f>
        <v/>
      </c>
      <c r="L20" s="36">
        <f>IF(OR($A20="",$B20="",$C20="",N($D20)=0),"",IF(MOD(7-$B20,52)&gt;MOD($C20-$B20,52),"",SUMPRODUCT((Sätze!$B$2:$B$251=$A20)*(Wochenmengen!$C$2:$C$251&gt;0)*(MOD(7-Wochenmengen!$C$2:$C$251,52)&lt;=MOD(Wochenmengen!$D$2:$D$251-Wochenmengen!$C$2:$C$251,52))*Wochenmengen!$F$2:$F$251)/$D20))</f>
        <v/>
      </c>
      <c r="M20" s="36">
        <f>IF(OR($A20="",$B20="",$C20="",N($D20)=0),"",IF(MOD(8-$B20,52)&gt;MOD($C20-$B20,52),"",SUMPRODUCT((Sätze!$B$2:$B$251=$A20)*(Wochenmengen!$C$2:$C$251&gt;0)*(MOD(8-Wochenmengen!$C$2:$C$251,52)&lt;=MOD(Wochenmengen!$D$2:$D$251-Wochenmengen!$C$2:$C$251,52))*Wochenmengen!$F$2:$F$251)/$D20))</f>
        <v/>
      </c>
      <c r="N20" s="36">
        <f>IF(OR($A20="",$B20="",$C20="",N($D20)=0),"",IF(MOD(9-$B20,52)&gt;MOD($C20-$B20,52),"",SUMPRODUCT((Sätze!$B$2:$B$251=$A20)*(Wochenmengen!$C$2:$C$251&gt;0)*(MOD(9-Wochenmengen!$C$2:$C$251,52)&lt;=MOD(Wochenmengen!$D$2:$D$251-Wochenmengen!$C$2:$C$251,52))*Wochenmengen!$F$2:$F$251)/$D20))</f>
        <v/>
      </c>
      <c r="O20" s="36">
        <f>IF(OR($A20="",$B20="",$C20="",N($D20)=0),"",IF(MOD(10-$B20,52)&gt;MOD($C20-$B20,52),"",SUMPRODUCT((Sätze!$B$2:$B$251=$A20)*(Wochenmengen!$C$2:$C$251&gt;0)*(MOD(10-Wochenmengen!$C$2:$C$251,52)&lt;=MOD(Wochenmengen!$D$2:$D$251-Wochenmengen!$C$2:$C$251,52))*Wochenmengen!$F$2:$F$251)/$D20))</f>
        <v/>
      </c>
      <c r="P20" s="36">
        <f>IF(OR($A20="",$B20="",$C20="",N($D20)=0),"",IF(MOD(11-$B20,52)&gt;MOD($C20-$B20,52),"",SUMPRODUCT((Sätze!$B$2:$B$251=$A20)*(Wochenmengen!$C$2:$C$251&gt;0)*(MOD(11-Wochenmengen!$C$2:$C$251,52)&lt;=MOD(Wochenmengen!$D$2:$D$251-Wochenmengen!$C$2:$C$251,52))*Wochenmengen!$F$2:$F$251)/$D20))</f>
        <v/>
      </c>
      <c r="Q20" s="36">
        <f>IF(OR($A20="",$B20="",$C20="",N($D20)=0),"",IF(MOD(12-$B20,52)&gt;MOD($C20-$B20,52),"",SUMPRODUCT((Sätze!$B$2:$B$251=$A20)*(Wochenmengen!$C$2:$C$251&gt;0)*(MOD(12-Wochenmengen!$C$2:$C$251,52)&lt;=MOD(Wochenmengen!$D$2:$D$251-Wochenmengen!$C$2:$C$251,52))*Wochenmengen!$F$2:$F$251)/$D20))</f>
        <v/>
      </c>
      <c r="R20" s="36">
        <f>IF(OR($A20="",$B20="",$C20="",N($D20)=0),"",IF(MOD(13-$B20,52)&gt;MOD($C20-$B20,52),"",SUMPRODUCT((Sätze!$B$2:$B$251=$A20)*(Wochenmengen!$C$2:$C$251&gt;0)*(MOD(13-Wochenmengen!$C$2:$C$251,52)&lt;=MOD(Wochenmengen!$D$2:$D$251-Wochenmengen!$C$2:$C$251,52))*Wochenmengen!$F$2:$F$251)/$D20))</f>
        <v/>
      </c>
      <c r="S20" s="36">
        <f>IF(OR($A20="",$B20="",$C20="",N($D20)=0),"",IF(MOD(14-$B20,52)&gt;MOD($C20-$B20,52),"",SUMPRODUCT((Sätze!$B$2:$B$251=$A20)*(Wochenmengen!$C$2:$C$251&gt;0)*(MOD(14-Wochenmengen!$C$2:$C$251,52)&lt;=MOD(Wochenmengen!$D$2:$D$251-Wochenmengen!$C$2:$C$251,52))*Wochenmengen!$F$2:$F$251)/$D20))</f>
        <v/>
      </c>
      <c r="T20" s="36">
        <f>IF(OR($A20="",$B20="",$C20="",N($D20)=0),"",IF(MOD(15-$B20,52)&gt;MOD($C20-$B20,52),"",SUMPRODUCT((Sätze!$B$2:$B$251=$A20)*(Wochenmengen!$C$2:$C$251&gt;0)*(MOD(15-Wochenmengen!$C$2:$C$251,52)&lt;=MOD(Wochenmengen!$D$2:$D$251-Wochenmengen!$C$2:$C$251,52))*Wochenmengen!$F$2:$F$251)/$D20))</f>
        <v/>
      </c>
      <c r="U20" s="36">
        <f>IF(OR($A20="",$B20="",$C20="",N($D20)=0),"",IF(MOD(16-$B20,52)&gt;MOD($C20-$B20,52),"",SUMPRODUCT((Sätze!$B$2:$B$251=$A20)*(Wochenmengen!$C$2:$C$251&gt;0)*(MOD(16-Wochenmengen!$C$2:$C$251,52)&lt;=MOD(Wochenmengen!$D$2:$D$251-Wochenmengen!$C$2:$C$251,52))*Wochenmengen!$F$2:$F$251)/$D20))</f>
        <v/>
      </c>
      <c r="V20" s="36">
        <f>IF(OR($A20="",$B20="",$C20="",N($D20)=0),"",IF(MOD(17-$B20,52)&gt;MOD($C20-$B20,52),"",SUMPRODUCT((Sätze!$B$2:$B$251=$A20)*(Wochenmengen!$C$2:$C$251&gt;0)*(MOD(17-Wochenmengen!$C$2:$C$251,52)&lt;=MOD(Wochenmengen!$D$2:$D$251-Wochenmengen!$C$2:$C$251,52))*Wochenmengen!$F$2:$F$251)/$D20))</f>
        <v/>
      </c>
      <c r="W20" s="36">
        <f>IF(OR($A20="",$B20="",$C20="",N($D20)=0),"",IF(MOD(18-$B20,52)&gt;MOD($C20-$B20,52),"",SUMPRODUCT((Sätze!$B$2:$B$251=$A20)*(Wochenmengen!$C$2:$C$251&gt;0)*(MOD(18-Wochenmengen!$C$2:$C$251,52)&lt;=MOD(Wochenmengen!$D$2:$D$251-Wochenmengen!$C$2:$C$251,52))*Wochenmengen!$F$2:$F$251)/$D20))</f>
        <v/>
      </c>
      <c r="X20" s="36">
        <f>IF(OR($A20="",$B20="",$C20="",N($D20)=0),"",IF(MOD(19-$B20,52)&gt;MOD($C20-$B20,52),"",SUMPRODUCT((Sätze!$B$2:$B$251=$A20)*(Wochenmengen!$C$2:$C$251&gt;0)*(MOD(19-Wochenmengen!$C$2:$C$251,52)&lt;=MOD(Wochenmengen!$D$2:$D$251-Wochenmengen!$C$2:$C$251,52))*Wochenmengen!$F$2:$F$251)/$D20))</f>
        <v/>
      </c>
      <c r="Y20" s="36">
        <f>IF(OR($A20="",$B20="",$C20="",N($D20)=0),"",IF(MOD(20-$B20,52)&gt;MOD($C20-$B20,52),"",SUMPRODUCT((Sätze!$B$2:$B$251=$A20)*(Wochenmengen!$C$2:$C$251&gt;0)*(MOD(20-Wochenmengen!$C$2:$C$251,52)&lt;=MOD(Wochenmengen!$D$2:$D$251-Wochenmengen!$C$2:$C$251,52))*Wochenmengen!$F$2:$F$251)/$D20))</f>
        <v/>
      </c>
      <c r="Z20" s="36">
        <f>IF(OR($A20="",$B20="",$C20="",N($D20)=0),"",IF(MOD(21-$B20,52)&gt;MOD($C20-$B20,52),"",SUMPRODUCT((Sätze!$B$2:$B$251=$A20)*(Wochenmengen!$C$2:$C$251&gt;0)*(MOD(21-Wochenmengen!$C$2:$C$251,52)&lt;=MOD(Wochenmengen!$D$2:$D$251-Wochenmengen!$C$2:$C$251,52))*Wochenmengen!$F$2:$F$251)/$D20))</f>
        <v/>
      </c>
      <c r="AA20" s="36">
        <f>IF(OR($A20="",$B20="",$C20="",N($D20)=0),"",IF(MOD(22-$B20,52)&gt;MOD($C20-$B20,52),"",SUMPRODUCT((Sätze!$B$2:$B$251=$A20)*(Wochenmengen!$C$2:$C$251&gt;0)*(MOD(22-Wochenmengen!$C$2:$C$251,52)&lt;=MOD(Wochenmengen!$D$2:$D$251-Wochenmengen!$C$2:$C$251,52))*Wochenmengen!$F$2:$F$251)/$D20))</f>
        <v/>
      </c>
      <c r="AB20" s="36">
        <f>IF(OR($A20="",$B20="",$C20="",N($D20)=0),"",IF(MOD(23-$B20,52)&gt;MOD($C20-$B20,52),"",SUMPRODUCT((Sätze!$B$2:$B$251=$A20)*(Wochenmengen!$C$2:$C$251&gt;0)*(MOD(23-Wochenmengen!$C$2:$C$251,52)&lt;=MOD(Wochenmengen!$D$2:$D$251-Wochenmengen!$C$2:$C$251,52))*Wochenmengen!$F$2:$F$251)/$D20))</f>
        <v/>
      </c>
      <c r="AC20" s="36">
        <f>IF(OR($A20="",$B20="",$C20="",N($D20)=0),"",IF(MOD(24-$B20,52)&gt;MOD($C20-$B20,52),"",SUMPRODUCT((Sätze!$B$2:$B$251=$A20)*(Wochenmengen!$C$2:$C$251&gt;0)*(MOD(24-Wochenmengen!$C$2:$C$251,52)&lt;=MOD(Wochenmengen!$D$2:$D$251-Wochenmengen!$C$2:$C$251,52))*Wochenmengen!$F$2:$F$251)/$D20))</f>
        <v/>
      </c>
      <c r="AD20" s="36">
        <f>IF(OR($A20="",$B20="",$C20="",N($D20)=0),"",IF(MOD(25-$B20,52)&gt;MOD($C20-$B20,52),"",SUMPRODUCT((Sätze!$B$2:$B$251=$A20)*(Wochenmengen!$C$2:$C$251&gt;0)*(MOD(25-Wochenmengen!$C$2:$C$251,52)&lt;=MOD(Wochenmengen!$D$2:$D$251-Wochenmengen!$C$2:$C$251,52))*Wochenmengen!$F$2:$F$251)/$D20))</f>
        <v/>
      </c>
      <c r="AE20" s="36">
        <f>IF(OR($A20="",$B20="",$C20="",N($D20)=0),"",IF(MOD(26-$B20,52)&gt;MOD($C20-$B20,52),"",SUMPRODUCT((Sätze!$B$2:$B$251=$A20)*(Wochenmengen!$C$2:$C$251&gt;0)*(MOD(26-Wochenmengen!$C$2:$C$251,52)&lt;=MOD(Wochenmengen!$D$2:$D$251-Wochenmengen!$C$2:$C$251,52))*Wochenmengen!$F$2:$F$251)/$D20))</f>
        <v/>
      </c>
      <c r="AF20" s="36">
        <f>IF(OR($A20="",$B20="",$C20="",N($D20)=0),"",IF(MOD(27-$B20,52)&gt;MOD($C20-$B20,52),"",SUMPRODUCT((Sätze!$B$2:$B$251=$A20)*(Wochenmengen!$C$2:$C$251&gt;0)*(MOD(27-Wochenmengen!$C$2:$C$251,52)&lt;=MOD(Wochenmengen!$D$2:$D$251-Wochenmengen!$C$2:$C$251,52))*Wochenmengen!$F$2:$F$251)/$D20))</f>
        <v/>
      </c>
      <c r="AG20" s="36">
        <f>IF(OR($A20="",$B20="",$C20="",N($D20)=0),"",IF(MOD(28-$B20,52)&gt;MOD($C20-$B20,52),"",SUMPRODUCT((Sätze!$B$2:$B$251=$A20)*(Wochenmengen!$C$2:$C$251&gt;0)*(MOD(28-Wochenmengen!$C$2:$C$251,52)&lt;=MOD(Wochenmengen!$D$2:$D$251-Wochenmengen!$C$2:$C$251,52))*Wochenmengen!$F$2:$F$251)/$D20))</f>
        <v/>
      </c>
      <c r="AH20" s="36">
        <f>IF(OR($A20="",$B20="",$C20="",N($D20)=0),"",IF(MOD(29-$B20,52)&gt;MOD($C20-$B20,52),"",SUMPRODUCT((Sätze!$B$2:$B$251=$A20)*(Wochenmengen!$C$2:$C$251&gt;0)*(MOD(29-Wochenmengen!$C$2:$C$251,52)&lt;=MOD(Wochenmengen!$D$2:$D$251-Wochenmengen!$C$2:$C$251,52))*Wochenmengen!$F$2:$F$251)/$D20))</f>
        <v/>
      </c>
      <c r="AI20" s="36">
        <f>IF(OR($A20="",$B20="",$C20="",N($D20)=0),"",IF(MOD(30-$B20,52)&gt;MOD($C20-$B20,52),"",SUMPRODUCT((Sätze!$B$2:$B$251=$A20)*(Wochenmengen!$C$2:$C$251&gt;0)*(MOD(30-Wochenmengen!$C$2:$C$251,52)&lt;=MOD(Wochenmengen!$D$2:$D$251-Wochenmengen!$C$2:$C$251,52))*Wochenmengen!$F$2:$F$251)/$D20))</f>
        <v/>
      </c>
      <c r="AJ20" s="36">
        <f>IF(OR($A20="",$B20="",$C20="",N($D20)=0),"",IF(MOD(31-$B20,52)&gt;MOD($C20-$B20,52),"",SUMPRODUCT((Sätze!$B$2:$B$251=$A20)*(Wochenmengen!$C$2:$C$251&gt;0)*(MOD(31-Wochenmengen!$C$2:$C$251,52)&lt;=MOD(Wochenmengen!$D$2:$D$251-Wochenmengen!$C$2:$C$251,52))*Wochenmengen!$F$2:$F$251)/$D20))</f>
        <v/>
      </c>
      <c r="AK20" s="36">
        <f>IF(OR($A20="",$B20="",$C20="",N($D20)=0),"",IF(MOD(32-$B20,52)&gt;MOD($C20-$B20,52),"",SUMPRODUCT((Sätze!$B$2:$B$251=$A20)*(Wochenmengen!$C$2:$C$251&gt;0)*(MOD(32-Wochenmengen!$C$2:$C$251,52)&lt;=MOD(Wochenmengen!$D$2:$D$251-Wochenmengen!$C$2:$C$251,52))*Wochenmengen!$F$2:$F$251)/$D20))</f>
        <v/>
      </c>
      <c r="AL20" s="36">
        <f>IF(OR($A20="",$B20="",$C20="",N($D20)=0),"",IF(MOD(33-$B20,52)&gt;MOD($C20-$B20,52),"",SUMPRODUCT((Sätze!$B$2:$B$251=$A20)*(Wochenmengen!$C$2:$C$251&gt;0)*(MOD(33-Wochenmengen!$C$2:$C$251,52)&lt;=MOD(Wochenmengen!$D$2:$D$251-Wochenmengen!$C$2:$C$251,52))*Wochenmengen!$F$2:$F$251)/$D20))</f>
        <v/>
      </c>
      <c r="AM20" s="36">
        <f>IF(OR($A20="",$B20="",$C20="",N($D20)=0),"",IF(MOD(34-$B20,52)&gt;MOD($C20-$B20,52),"",SUMPRODUCT((Sätze!$B$2:$B$251=$A20)*(Wochenmengen!$C$2:$C$251&gt;0)*(MOD(34-Wochenmengen!$C$2:$C$251,52)&lt;=MOD(Wochenmengen!$D$2:$D$251-Wochenmengen!$C$2:$C$251,52))*Wochenmengen!$F$2:$F$251)/$D20))</f>
        <v/>
      </c>
      <c r="AN20" s="36">
        <f>IF(OR($A20="",$B20="",$C20="",N($D20)=0),"",IF(MOD(35-$B20,52)&gt;MOD($C20-$B20,52),"",SUMPRODUCT((Sätze!$B$2:$B$251=$A20)*(Wochenmengen!$C$2:$C$251&gt;0)*(MOD(35-Wochenmengen!$C$2:$C$251,52)&lt;=MOD(Wochenmengen!$D$2:$D$251-Wochenmengen!$C$2:$C$251,52))*Wochenmengen!$F$2:$F$251)/$D20))</f>
        <v/>
      </c>
      <c r="AO20" s="36">
        <f>IF(OR($A20="",$B20="",$C20="",N($D20)=0),"",IF(MOD(36-$B20,52)&gt;MOD($C20-$B20,52),"",SUMPRODUCT((Sätze!$B$2:$B$251=$A20)*(Wochenmengen!$C$2:$C$251&gt;0)*(MOD(36-Wochenmengen!$C$2:$C$251,52)&lt;=MOD(Wochenmengen!$D$2:$D$251-Wochenmengen!$C$2:$C$251,52))*Wochenmengen!$F$2:$F$251)/$D20))</f>
        <v/>
      </c>
      <c r="AP20" s="36">
        <f>IF(OR($A20="",$B20="",$C20="",N($D20)=0),"",IF(MOD(37-$B20,52)&gt;MOD($C20-$B20,52),"",SUMPRODUCT((Sätze!$B$2:$B$251=$A20)*(Wochenmengen!$C$2:$C$251&gt;0)*(MOD(37-Wochenmengen!$C$2:$C$251,52)&lt;=MOD(Wochenmengen!$D$2:$D$251-Wochenmengen!$C$2:$C$251,52))*Wochenmengen!$F$2:$F$251)/$D20))</f>
        <v/>
      </c>
      <c r="AQ20" s="36">
        <f>IF(OR($A20="",$B20="",$C20="",N($D20)=0),"",IF(MOD(38-$B20,52)&gt;MOD($C20-$B20,52),"",SUMPRODUCT((Sätze!$B$2:$B$251=$A20)*(Wochenmengen!$C$2:$C$251&gt;0)*(MOD(38-Wochenmengen!$C$2:$C$251,52)&lt;=MOD(Wochenmengen!$D$2:$D$251-Wochenmengen!$C$2:$C$251,52))*Wochenmengen!$F$2:$F$251)/$D20))</f>
        <v/>
      </c>
      <c r="AR20" s="36">
        <f>IF(OR($A20="",$B20="",$C20="",N($D20)=0),"",IF(MOD(39-$B20,52)&gt;MOD($C20-$B20,52),"",SUMPRODUCT((Sätze!$B$2:$B$251=$A20)*(Wochenmengen!$C$2:$C$251&gt;0)*(MOD(39-Wochenmengen!$C$2:$C$251,52)&lt;=MOD(Wochenmengen!$D$2:$D$251-Wochenmengen!$C$2:$C$251,52))*Wochenmengen!$F$2:$F$251)/$D20))</f>
        <v/>
      </c>
      <c r="AS20" s="36">
        <f>IF(OR($A20="",$B20="",$C20="",N($D20)=0),"",IF(MOD(40-$B20,52)&gt;MOD($C20-$B20,52),"",SUMPRODUCT((Sätze!$B$2:$B$251=$A20)*(Wochenmengen!$C$2:$C$251&gt;0)*(MOD(40-Wochenmengen!$C$2:$C$251,52)&lt;=MOD(Wochenmengen!$D$2:$D$251-Wochenmengen!$C$2:$C$251,52))*Wochenmengen!$F$2:$F$251)/$D20))</f>
        <v/>
      </c>
      <c r="AT20" s="36">
        <f>IF(OR($A20="",$B20="",$C20="",N($D20)=0),"",IF(MOD(41-$B20,52)&gt;MOD($C20-$B20,52),"",SUMPRODUCT((Sätze!$B$2:$B$251=$A20)*(Wochenmengen!$C$2:$C$251&gt;0)*(MOD(41-Wochenmengen!$C$2:$C$251,52)&lt;=MOD(Wochenmengen!$D$2:$D$251-Wochenmengen!$C$2:$C$251,52))*Wochenmengen!$F$2:$F$251)/$D20))</f>
        <v/>
      </c>
      <c r="AU20" s="36">
        <f>IF(OR($A20="",$B20="",$C20="",N($D20)=0),"",IF(MOD(42-$B20,52)&gt;MOD($C20-$B20,52),"",SUMPRODUCT((Sätze!$B$2:$B$251=$A20)*(Wochenmengen!$C$2:$C$251&gt;0)*(MOD(42-Wochenmengen!$C$2:$C$251,52)&lt;=MOD(Wochenmengen!$D$2:$D$251-Wochenmengen!$C$2:$C$251,52))*Wochenmengen!$F$2:$F$251)/$D20))</f>
        <v/>
      </c>
      <c r="AV20" s="36">
        <f>IF(OR($A20="",$B20="",$C20="",N($D20)=0),"",IF(MOD(43-$B20,52)&gt;MOD($C20-$B20,52),"",SUMPRODUCT((Sätze!$B$2:$B$251=$A20)*(Wochenmengen!$C$2:$C$251&gt;0)*(MOD(43-Wochenmengen!$C$2:$C$251,52)&lt;=MOD(Wochenmengen!$D$2:$D$251-Wochenmengen!$C$2:$C$251,52))*Wochenmengen!$F$2:$F$251)/$D20))</f>
        <v/>
      </c>
      <c r="AW20" s="36">
        <f>IF(OR($A20="",$B20="",$C20="",N($D20)=0),"",IF(MOD(44-$B20,52)&gt;MOD($C20-$B20,52),"",SUMPRODUCT((Sätze!$B$2:$B$251=$A20)*(Wochenmengen!$C$2:$C$251&gt;0)*(MOD(44-Wochenmengen!$C$2:$C$251,52)&lt;=MOD(Wochenmengen!$D$2:$D$251-Wochenmengen!$C$2:$C$251,52))*Wochenmengen!$F$2:$F$251)/$D20))</f>
        <v/>
      </c>
      <c r="AX20" s="36">
        <f>IF(OR($A20="",$B20="",$C20="",N($D20)=0),"",IF(MOD(45-$B20,52)&gt;MOD($C20-$B20,52),"",SUMPRODUCT((Sätze!$B$2:$B$251=$A20)*(Wochenmengen!$C$2:$C$251&gt;0)*(MOD(45-Wochenmengen!$C$2:$C$251,52)&lt;=MOD(Wochenmengen!$D$2:$D$251-Wochenmengen!$C$2:$C$251,52))*Wochenmengen!$F$2:$F$251)/$D20))</f>
        <v/>
      </c>
      <c r="AY20" s="36">
        <f>IF(OR($A20="",$B20="",$C20="",N($D20)=0),"",IF(MOD(46-$B20,52)&gt;MOD($C20-$B20,52),"",SUMPRODUCT((Sätze!$B$2:$B$251=$A20)*(Wochenmengen!$C$2:$C$251&gt;0)*(MOD(46-Wochenmengen!$C$2:$C$251,52)&lt;=MOD(Wochenmengen!$D$2:$D$251-Wochenmengen!$C$2:$C$251,52))*Wochenmengen!$F$2:$F$251)/$D20))</f>
        <v/>
      </c>
      <c r="AZ20" s="36">
        <f>IF(OR($A20="",$B20="",$C20="",N($D20)=0),"",IF(MOD(47-$B20,52)&gt;MOD($C20-$B20,52),"",SUMPRODUCT((Sätze!$B$2:$B$251=$A20)*(Wochenmengen!$C$2:$C$251&gt;0)*(MOD(47-Wochenmengen!$C$2:$C$251,52)&lt;=MOD(Wochenmengen!$D$2:$D$251-Wochenmengen!$C$2:$C$251,52))*Wochenmengen!$F$2:$F$251)/$D20))</f>
        <v/>
      </c>
      <c r="BA20" s="36">
        <f>IF(OR($A20="",$B20="",$C20="",N($D20)=0),"",IF(MOD(48-$B20,52)&gt;MOD($C20-$B20,52),"",SUMPRODUCT((Sätze!$B$2:$B$251=$A20)*(Wochenmengen!$C$2:$C$251&gt;0)*(MOD(48-Wochenmengen!$C$2:$C$251,52)&lt;=MOD(Wochenmengen!$D$2:$D$251-Wochenmengen!$C$2:$C$251,52))*Wochenmengen!$F$2:$F$251)/$D20))</f>
        <v/>
      </c>
      <c r="BB20" s="36">
        <f>IF(OR($A20="",$B20="",$C20="",N($D20)=0),"",IF(MOD(49-$B20,52)&gt;MOD($C20-$B20,52),"",SUMPRODUCT((Sätze!$B$2:$B$251=$A20)*(Wochenmengen!$C$2:$C$251&gt;0)*(MOD(49-Wochenmengen!$C$2:$C$251,52)&lt;=MOD(Wochenmengen!$D$2:$D$251-Wochenmengen!$C$2:$C$251,52))*Wochenmengen!$F$2:$F$251)/$D20))</f>
        <v/>
      </c>
      <c r="BC20" s="36">
        <f>IF(OR($A20="",$B20="",$C20="",N($D20)=0),"",IF(MOD(50-$B20,52)&gt;MOD($C20-$B20,52),"",SUMPRODUCT((Sätze!$B$2:$B$251=$A20)*(Wochenmengen!$C$2:$C$251&gt;0)*(MOD(50-Wochenmengen!$C$2:$C$251,52)&lt;=MOD(Wochenmengen!$D$2:$D$251-Wochenmengen!$C$2:$C$251,52))*Wochenmengen!$F$2:$F$251)/$D20))</f>
        <v/>
      </c>
      <c r="BD20" s="36">
        <f>IF(OR($A20="",$B20="",$C20="",N($D20)=0),"",IF(MOD(51-$B20,52)&gt;MOD($C20-$B20,52),"",SUMPRODUCT((Sätze!$B$2:$B$251=$A20)*(Wochenmengen!$C$2:$C$251&gt;0)*(MOD(51-Wochenmengen!$C$2:$C$251,52)&lt;=MOD(Wochenmengen!$D$2:$D$251-Wochenmengen!$C$2:$C$251,52))*Wochenmengen!$F$2:$F$251)/$D20))</f>
        <v/>
      </c>
      <c r="BE20" s="36">
        <f>IF(OR($A20="",$B20="",$C20="",N($D20)=0),"",IF(MOD(52-$B20,52)&gt;MOD($C20-$B20,52),"",SUMPRODUCT((Sätze!$B$2:$B$251=$A20)*(Wochenmengen!$C$2:$C$251&gt;0)*(MOD(52-Wochenmengen!$C$2:$C$251,52)&lt;=MOD(Wochenmengen!$D$2:$D$251-Wochenmengen!$C$2:$C$251,52))*Wochenmengen!$F$2:$F$251)/$D20))</f>
        <v/>
      </c>
      <c r="BF20" s="26">
        <f>IF($A20="","",SUMPRODUCT((F20:BE20&lt;&gt;"")*(F20:BE20&lt;1)))</f>
        <v/>
      </c>
    </row>
    <row r="21">
      <c r="A21" s="10">
        <f>IF(Bedarf!$B27="","",Bedarf!$B27)</f>
        <v/>
      </c>
      <c r="B21" s="26">
        <f>IF($A21="","",IF(Bedarf!$E27&lt;&gt;"",Bedarf!$E27,IFERROR(IF(_xlfn.MINIFS(Sätze!$H$2:$H$251,Sätze!$B$2:$B$251,$A21)=0,"",_xlfn.MINIFS(Sätze!$H$2:$H$251,Sätze!$B$2:$B$251,$A21)),"")))</f>
        <v/>
      </c>
      <c r="C21" s="26">
        <f>IF($A21="","",IF(Bedarf!$F27&lt;&gt;"",Bedarf!$F27,IFERROR(IF(_xlfn.MAXIFS(Sätze!$I$2:$I$251,Sätze!$B$2:$B$251,$A21)=0,"",_xlfn.MAXIFS(Sätze!$I$2:$I$251,Sätze!$B$2:$B$251,$A21)),"")))</f>
        <v/>
      </c>
      <c r="D21" s="15">
        <f>IF(OR($A21="",N(Bedarf!$G27)=0),"",Bedarf!$G27)</f>
        <v/>
      </c>
      <c r="E21" s="10">
        <f>IF($A21="","",T(Bedarf!$D27))</f>
        <v/>
      </c>
      <c r="F21" s="36">
        <f>IF(OR($A21="",$B21="",$C21="",N($D21)=0),"",IF(MOD(1-$B21,52)&gt;MOD($C21-$B21,52),"",SUMPRODUCT((Sätze!$B$2:$B$251=$A21)*(Wochenmengen!$C$2:$C$251&gt;0)*(MOD(1-Wochenmengen!$C$2:$C$251,52)&lt;=MOD(Wochenmengen!$D$2:$D$251-Wochenmengen!$C$2:$C$251,52))*Wochenmengen!$F$2:$F$251)/$D21))</f>
        <v/>
      </c>
      <c r="G21" s="36">
        <f>IF(OR($A21="",$B21="",$C21="",N($D21)=0),"",IF(MOD(2-$B21,52)&gt;MOD($C21-$B21,52),"",SUMPRODUCT((Sätze!$B$2:$B$251=$A21)*(Wochenmengen!$C$2:$C$251&gt;0)*(MOD(2-Wochenmengen!$C$2:$C$251,52)&lt;=MOD(Wochenmengen!$D$2:$D$251-Wochenmengen!$C$2:$C$251,52))*Wochenmengen!$F$2:$F$251)/$D21))</f>
        <v/>
      </c>
      <c r="H21" s="36">
        <f>IF(OR($A21="",$B21="",$C21="",N($D21)=0),"",IF(MOD(3-$B21,52)&gt;MOD($C21-$B21,52),"",SUMPRODUCT((Sätze!$B$2:$B$251=$A21)*(Wochenmengen!$C$2:$C$251&gt;0)*(MOD(3-Wochenmengen!$C$2:$C$251,52)&lt;=MOD(Wochenmengen!$D$2:$D$251-Wochenmengen!$C$2:$C$251,52))*Wochenmengen!$F$2:$F$251)/$D21))</f>
        <v/>
      </c>
      <c r="I21" s="36">
        <f>IF(OR($A21="",$B21="",$C21="",N($D21)=0),"",IF(MOD(4-$B21,52)&gt;MOD($C21-$B21,52),"",SUMPRODUCT((Sätze!$B$2:$B$251=$A21)*(Wochenmengen!$C$2:$C$251&gt;0)*(MOD(4-Wochenmengen!$C$2:$C$251,52)&lt;=MOD(Wochenmengen!$D$2:$D$251-Wochenmengen!$C$2:$C$251,52))*Wochenmengen!$F$2:$F$251)/$D21))</f>
        <v/>
      </c>
      <c r="J21" s="36">
        <f>IF(OR($A21="",$B21="",$C21="",N($D21)=0),"",IF(MOD(5-$B21,52)&gt;MOD($C21-$B21,52),"",SUMPRODUCT((Sätze!$B$2:$B$251=$A21)*(Wochenmengen!$C$2:$C$251&gt;0)*(MOD(5-Wochenmengen!$C$2:$C$251,52)&lt;=MOD(Wochenmengen!$D$2:$D$251-Wochenmengen!$C$2:$C$251,52))*Wochenmengen!$F$2:$F$251)/$D21))</f>
        <v/>
      </c>
      <c r="K21" s="36">
        <f>IF(OR($A21="",$B21="",$C21="",N($D21)=0),"",IF(MOD(6-$B21,52)&gt;MOD($C21-$B21,52),"",SUMPRODUCT((Sätze!$B$2:$B$251=$A21)*(Wochenmengen!$C$2:$C$251&gt;0)*(MOD(6-Wochenmengen!$C$2:$C$251,52)&lt;=MOD(Wochenmengen!$D$2:$D$251-Wochenmengen!$C$2:$C$251,52))*Wochenmengen!$F$2:$F$251)/$D21))</f>
        <v/>
      </c>
      <c r="L21" s="36">
        <f>IF(OR($A21="",$B21="",$C21="",N($D21)=0),"",IF(MOD(7-$B21,52)&gt;MOD($C21-$B21,52),"",SUMPRODUCT((Sätze!$B$2:$B$251=$A21)*(Wochenmengen!$C$2:$C$251&gt;0)*(MOD(7-Wochenmengen!$C$2:$C$251,52)&lt;=MOD(Wochenmengen!$D$2:$D$251-Wochenmengen!$C$2:$C$251,52))*Wochenmengen!$F$2:$F$251)/$D21))</f>
        <v/>
      </c>
      <c r="M21" s="36">
        <f>IF(OR($A21="",$B21="",$C21="",N($D21)=0),"",IF(MOD(8-$B21,52)&gt;MOD($C21-$B21,52),"",SUMPRODUCT((Sätze!$B$2:$B$251=$A21)*(Wochenmengen!$C$2:$C$251&gt;0)*(MOD(8-Wochenmengen!$C$2:$C$251,52)&lt;=MOD(Wochenmengen!$D$2:$D$251-Wochenmengen!$C$2:$C$251,52))*Wochenmengen!$F$2:$F$251)/$D21))</f>
        <v/>
      </c>
      <c r="N21" s="36">
        <f>IF(OR($A21="",$B21="",$C21="",N($D21)=0),"",IF(MOD(9-$B21,52)&gt;MOD($C21-$B21,52),"",SUMPRODUCT((Sätze!$B$2:$B$251=$A21)*(Wochenmengen!$C$2:$C$251&gt;0)*(MOD(9-Wochenmengen!$C$2:$C$251,52)&lt;=MOD(Wochenmengen!$D$2:$D$251-Wochenmengen!$C$2:$C$251,52))*Wochenmengen!$F$2:$F$251)/$D21))</f>
        <v/>
      </c>
      <c r="O21" s="36">
        <f>IF(OR($A21="",$B21="",$C21="",N($D21)=0),"",IF(MOD(10-$B21,52)&gt;MOD($C21-$B21,52),"",SUMPRODUCT((Sätze!$B$2:$B$251=$A21)*(Wochenmengen!$C$2:$C$251&gt;0)*(MOD(10-Wochenmengen!$C$2:$C$251,52)&lt;=MOD(Wochenmengen!$D$2:$D$251-Wochenmengen!$C$2:$C$251,52))*Wochenmengen!$F$2:$F$251)/$D21))</f>
        <v/>
      </c>
      <c r="P21" s="36">
        <f>IF(OR($A21="",$B21="",$C21="",N($D21)=0),"",IF(MOD(11-$B21,52)&gt;MOD($C21-$B21,52),"",SUMPRODUCT((Sätze!$B$2:$B$251=$A21)*(Wochenmengen!$C$2:$C$251&gt;0)*(MOD(11-Wochenmengen!$C$2:$C$251,52)&lt;=MOD(Wochenmengen!$D$2:$D$251-Wochenmengen!$C$2:$C$251,52))*Wochenmengen!$F$2:$F$251)/$D21))</f>
        <v/>
      </c>
      <c r="Q21" s="36">
        <f>IF(OR($A21="",$B21="",$C21="",N($D21)=0),"",IF(MOD(12-$B21,52)&gt;MOD($C21-$B21,52),"",SUMPRODUCT((Sätze!$B$2:$B$251=$A21)*(Wochenmengen!$C$2:$C$251&gt;0)*(MOD(12-Wochenmengen!$C$2:$C$251,52)&lt;=MOD(Wochenmengen!$D$2:$D$251-Wochenmengen!$C$2:$C$251,52))*Wochenmengen!$F$2:$F$251)/$D21))</f>
        <v/>
      </c>
      <c r="R21" s="36">
        <f>IF(OR($A21="",$B21="",$C21="",N($D21)=0),"",IF(MOD(13-$B21,52)&gt;MOD($C21-$B21,52),"",SUMPRODUCT((Sätze!$B$2:$B$251=$A21)*(Wochenmengen!$C$2:$C$251&gt;0)*(MOD(13-Wochenmengen!$C$2:$C$251,52)&lt;=MOD(Wochenmengen!$D$2:$D$251-Wochenmengen!$C$2:$C$251,52))*Wochenmengen!$F$2:$F$251)/$D21))</f>
        <v/>
      </c>
      <c r="S21" s="36">
        <f>IF(OR($A21="",$B21="",$C21="",N($D21)=0),"",IF(MOD(14-$B21,52)&gt;MOD($C21-$B21,52),"",SUMPRODUCT((Sätze!$B$2:$B$251=$A21)*(Wochenmengen!$C$2:$C$251&gt;0)*(MOD(14-Wochenmengen!$C$2:$C$251,52)&lt;=MOD(Wochenmengen!$D$2:$D$251-Wochenmengen!$C$2:$C$251,52))*Wochenmengen!$F$2:$F$251)/$D21))</f>
        <v/>
      </c>
      <c r="T21" s="36">
        <f>IF(OR($A21="",$B21="",$C21="",N($D21)=0),"",IF(MOD(15-$B21,52)&gt;MOD($C21-$B21,52),"",SUMPRODUCT((Sätze!$B$2:$B$251=$A21)*(Wochenmengen!$C$2:$C$251&gt;0)*(MOD(15-Wochenmengen!$C$2:$C$251,52)&lt;=MOD(Wochenmengen!$D$2:$D$251-Wochenmengen!$C$2:$C$251,52))*Wochenmengen!$F$2:$F$251)/$D21))</f>
        <v/>
      </c>
      <c r="U21" s="36">
        <f>IF(OR($A21="",$B21="",$C21="",N($D21)=0),"",IF(MOD(16-$B21,52)&gt;MOD($C21-$B21,52),"",SUMPRODUCT((Sätze!$B$2:$B$251=$A21)*(Wochenmengen!$C$2:$C$251&gt;0)*(MOD(16-Wochenmengen!$C$2:$C$251,52)&lt;=MOD(Wochenmengen!$D$2:$D$251-Wochenmengen!$C$2:$C$251,52))*Wochenmengen!$F$2:$F$251)/$D21))</f>
        <v/>
      </c>
      <c r="V21" s="36">
        <f>IF(OR($A21="",$B21="",$C21="",N($D21)=0),"",IF(MOD(17-$B21,52)&gt;MOD($C21-$B21,52),"",SUMPRODUCT((Sätze!$B$2:$B$251=$A21)*(Wochenmengen!$C$2:$C$251&gt;0)*(MOD(17-Wochenmengen!$C$2:$C$251,52)&lt;=MOD(Wochenmengen!$D$2:$D$251-Wochenmengen!$C$2:$C$251,52))*Wochenmengen!$F$2:$F$251)/$D21))</f>
        <v/>
      </c>
      <c r="W21" s="36">
        <f>IF(OR($A21="",$B21="",$C21="",N($D21)=0),"",IF(MOD(18-$B21,52)&gt;MOD($C21-$B21,52),"",SUMPRODUCT((Sätze!$B$2:$B$251=$A21)*(Wochenmengen!$C$2:$C$251&gt;0)*(MOD(18-Wochenmengen!$C$2:$C$251,52)&lt;=MOD(Wochenmengen!$D$2:$D$251-Wochenmengen!$C$2:$C$251,52))*Wochenmengen!$F$2:$F$251)/$D21))</f>
        <v/>
      </c>
      <c r="X21" s="36">
        <f>IF(OR($A21="",$B21="",$C21="",N($D21)=0),"",IF(MOD(19-$B21,52)&gt;MOD($C21-$B21,52),"",SUMPRODUCT((Sätze!$B$2:$B$251=$A21)*(Wochenmengen!$C$2:$C$251&gt;0)*(MOD(19-Wochenmengen!$C$2:$C$251,52)&lt;=MOD(Wochenmengen!$D$2:$D$251-Wochenmengen!$C$2:$C$251,52))*Wochenmengen!$F$2:$F$251)/$D21))</f>
        <v/>
      </c>
      <c r="Y21" s="36">
        <f>IF(OR($A21="",$B21="",$C21="",N($D21)=0),"",IF(MOD(20-$B21,52)&gt;MOD($C21-$B21,52),"",SUMPRODUCT((Sätze!$B$2:$B$251=$A21)*(Wochenmengen!$C$2:$C$251&gt;0)*(MOD(20-Wochenmengen!$C$2:$C$251,52)&lt;=MOD(Wochenmengen!$D$2:$D$251-Wochenmengen!$C$2:$C$251,52))*Wochenmengen!$F$2:$F$251)/$D21))</f>
        <v/>
      </c>
      <c r="Z21" s="36">
        <f>IF(OR($A21="",$B21="",$C21="",N($D21)=0),"",IF(MOD(21-$B21,52)&gt;MOD($C21-$B21,52),"",SUMPRODUCT((Sätze!$B$2:$B$251=$A21)*(Wochenmengen!$C$2:$C$251&gt;0)*(MOD(21-Wochenmengen!$C$2:$C$251,52)&lt;=MOD(Wochenmengen!$D$2:$D$251-Wochenmengen!$C$2:$C$251,52))*Wochenmengen!$F$2:$F$251)/$D21))</f>
        <v/>
      </c>
      <c r="AA21" s="36">
        <f>IF(OR($A21="",$B21="",$C21="",N($D21)=0),"",IF(MOD(22-$B21,52)&gt;MOD($C21-$B21,52),"",SUMPRODUCT((Sätze!$B$2:$B$251=$A21)*(Wochenmengen!$C$2:$C$251&gt;0)*(MOD(22-Wochenmengen!$C$2:$C$251,52)&lt;=MOD(Wochenmengen!$D$2:$D$251-Wochenmengen!$C$2:$C$251,52))*Wochenmengen!$F$2:$F$251)/$D21))</f>
        <v/>
      </c>
      <c r="AB21" s="36">
        <f>IF(OR($A21="",$B21="",$C21="",N($D21)=0),"",IF(MOD(23-$B21,52)&gt;MOD($C21-$B21,52),"",SUMPRODUCT((Sätze!$B$2:$B$251=$A21)*(Wochenmengen!$C$2:$C$251&gt;0)*(MOD(23-Wochenmengen!$C$2:$C$251,52)&lt;=MOD(Wochenmengen!$D$2:$D$251-Wochenmengen!$C$2:$C$251,52))*Wochenmengen!$F$2:$F$251)/$D21))</f>
        <v/>
      </c>
      <c r="AC21" s="36">
        <f>IF(OR($A21="",$B21="",$C21="",N($D21)=0),"",IF(MOD(24-$B21,52)&gt;MOD($C21-$B21,52),"",SUMPRODUCT((Sätze!$B$2:$B$251=$A21)*(Wochenmengen!$C$2:$C$251&gt;0)*(MOD(24-Wochenmengen!$C$2:$C$251,52)&lt;=MOD(Wochenmengen!$D$2:$D$251-Wochenmengen!$C$2:$C$251,52))*Wochenmengen!$F$2:$F$251)/$D21))</f>
        <v/>
      </c>
      <c r="AD21" s="36">
        <f>IF(OR($A21="",$B21="",$C21="",N($D21)=0),"",IF(MOD(25-$B21,52)&gt;MOD($C21-$B21,52),"",SUMPRODUCT((Sätze!$B$2:$B$251=$A21)*(Wochenmengen!$C$2:$C$251&gt;0)*(MOD(25-Wochenmengen!$C$2:$C$251,52)&lt;=MOD(Wochenmengen!$D$2:$D$251-Wochenmengen!$C$2:$C$251,52))*Wochenmengen!$F$2:$F$251)/$D21))</f>
        <v/>
      </c>
      <c r="AE21" s="36">
        <f>IF(OR($A21="",$B21="",$C21="",N($D21)=0),"",IF(MOD(26-$B21,52)&gt;MOD($C21-$B21,52),"",SUMPRODUCT((Sätze!$B$2:$B$251=$A21)*(Wochenmengen!$C$2:$C$251&gt;0)*(MOD(26-Wochenmengen!$C$2:$C$251,52)&lt;=MOD(Wochenmengen!$D$2:$D$251-Wochenmengen!$C$2:$C$251,52))*Wochenmengen!$F$2:$F$251)/$D21))</f>
        <v/>
      </c>
      <c r="AF21" s="36">
        <f>IF(OR($A21="",$B21="",$C21="",N($D21)=0),"",IF(MOD(27-$B21,52)&gt;MOD($C21-$B21,52),"",SUMPRODUCT((Sätze!$B$2:$B$251=$A21)*(Wochenmengen!$C$2:$C$251&gt;0)*(MOD(27-Wochenmengen!$C$2:$C$251,52)&lt;=MOD(Wochenmengen!$D$2:$D$251-Wochenmengen!$C$2:$C$251,52))*Wochenmengen!$F$2:$F$251)/$D21))</f>
        <v/>
      </c>
      <c r="AG21" s="36">
        <f>IF(OR($A21="",$B21="",$C21="",N($D21)=0),"",IF(MOD(28-$B21,52)&gt;MOD($C21-$B21,52),"",SUMPRODUCT((Sätze!$B$2:$B$251=$A21)*(Wochenmengen!$C$2:$C$251&gt;0)*(MOD(28-Wochenmengen!$C$2:$C$251,52)&lt;=MOD(Wochenmengen!$D$2:$D$251-Wochenmengen!$C$2:$C$251,52))*Wochenmengen!$F$2:$F$251)/$D21))</f>
        <v/>
      </c>
      <c r="AH21" s="36">
        <f>IF(OR($A21="",$B21="",$C21="",N($D21)=0),"",IF(MOD(29-$B21,52)&gt;MOD($C21-$B21,52),"",SUMPRODUCT((Sätze!$B$2:$B$251=$A21)*(Wochenmengen!$C$2:$C$251&gt;0)*(MOD(29-Wochenmengen!$C$2:$C$251,52)&lt;=MOD(Wochenmengen!$D$2:$D$251-Wochenmengen!$C$2:$C$251,52))*Wochenmengen!$F$2:$F$251)/$D21))</f>
        <v/>
      </c>
      <c r="AI21" s="36">
        <f>IF(OR($A21="",$B21="",$C21="",N($D21)=0),"",IF(MOD(30-$B21,52)&gt;MOD($C21-$B21,52),"",SUMPRODUCT((Sätze!$B$2:$B$251=$A21)*(Wochenmengen!$C$2:$C$251&gt;0)*(MOD(30-Wochenmengen!$C$2:$C$251,52)&lt;=MOD(Wochenmengen!$D$2:$D$251-Wochenmengen!$C$2:$C$251,52))*Wochenmengen!$F$2:$F$251)/$D21))</f>
        <v/>
      </c>
      <c r="AJ21" s="36">
        <f>IF(OR($A21="",$B21="",$C21="",N($D21)=0),"",IF(MOD(31-$B21,52)&gt;MOD($C21-$B21,52),"",SUMPRODUCT((Sätze!$B$2:$B$251=$A21)*(Wochenmengen!$C$2:$C$251&gt;0)*(MOD(31-Wochenmengen!$C$2:$C$251,52)&lt;=MOD(Wochenmengen!$D$2:$D$251-Wochenmengen!$C$2:$C$251,52))*Wochenmengen!$F$2:$F$251)/$D21))</f>
        <v/>
      </c>
      <c r="AK21" s="36">
        <f>IF(OR($A21="",$B21="",$C21="",N($D21)=0),"",IF(MOD(32-$B21,52)&gt;MOD($C21-$B21,52),"",SUMPRODUCT((Sätze!$B$2:$B$251=$A21)*(Wochenmengen!$C$2:$C$251&gt;0)*(MOD(32-Wochenmengen!$C$2:$C$251,52)&lt;=MOD(Wochenmengen!$D$2:$D$251-Wochenmengen!$C$2:$C$251,52))*Wochenmengen!$F$2:$F$251)/$D21))</f>
        <v/>
      </c>
      <c r="AL21" s="36">
        <f>IF(OR($A21="",$B21="",$C21="",N($D21)=0),"",IF(MOD(33-$B21,52)&gt;MOD($C21-$B21,52),"",SUMPRODUCT((Sätze!$B$2:$B$251=$A21)*(Wochenmengen!$C$2:$C$251&gt;0)*(MOD(33-Wochenmengen!$C$2:$C$251,52)&lt;=MOD(Wochenmengen!$D$2:$D$251-Wochenmengen!$C$2:$C$251,52))*Wochenmengen!$F$2:$F$251)/$D21))</f>
        <v/>
      </c>
      <c r="AM21" s="36">
        <f>IF(OR($A21="",$B21="",$C21="",N($D21)=0),"",IF(MOD(34-$B21,52)&gt;MOD($C21-$B21,52),"",SUMPRODUCT((Sätze!$B$2:$B$251=$A21)*(Wochenmengen!$C$2:$C$251&gt;0)*(MOD(34-Wochenmengen!$C$2:$C$251,52)&lt;=MOD(Wochenmengen!$D$2:$D$251-Wochenmengen!$C$2:$C$251,52))*Wochenmengen!$F$2:$F$251)/$D21))</f>
        <v/>
      </c>
      <c r="AN21" s="36">
        <f>IF(OR($A21="",$B21="",$C21="",N($D21)=0),"",IF(MOD(35-$B21,52)&gt;MOD($C21-$B21,52),"",SUMPRODUCT((Sätze!$B$2:$B$251=$A21)*(Wochenmengen!$C$2:$C$251&gt;0)*(MOD(35-Wochenmengen!$C$2:$C$251,52)&lt;=MOD(Wochenmengen!$D$2:$D$251-Wochenmengen!$C$2:$C$251,52))*Wochenmengen!$F$2:$F$251)/$D21))</f>
        <v/>
      </c>
      <c r="AO21" s="36">
        <f>IF(OR($A21="",$B21="",$C21="",N($D21)=0),"",IF(MOD(36-$B21,52)&gt;MOD($C21-$B21,52),"",SUMPRODUCT((Sätze!$B$2:$B$251=$A21)*(Wochenmengen!$C$2:$C$251&gt;0)*(MOD(36-Wochenmengen!$C$2:$C$251,52)&lt;=MOD(Wochenmengen!$D$2:$D$251-Wochenmengen!$C$2:$C$251,52))*Wochenmengen!$F$2:$F$251)/$D21))</f>
        <v/>
      </c>
      <c r="AP21" s="36">
        <f>IF(OR($A21="",$B21="",$C21="",N($D21)=0),"",IF(MOD(37-$B21,52)&gt;MOD($C21-$B21,52),"",SUMPRODUCT((Sätze!$B$2:$B$251=$A21)*(Wochenmengen!$C$2:$C$251&gt;0)*(MOD(37-Wochenmengen!$C$2:$C$251,52)&lt;=MOD(Wochenmengen!$D$2:$D$251-Wochenmengen!$C$2:$C$251,52))*Wochenmengen!$F$2:$F$251)/$D21))</f>
        <v/>
      </c>
      <c r="AQ21" s="36">
        <f>IF(OR($A21="",$B21="",$C21="",N($D21)=0),"",IF(MOD(38-$B21,52)&gt;MOD($C21-$B21,52),"",SUMPRODUCT((Sätze!$B$2:$B$251=$A21)*(Wochenmengen!$C$2:$C$251&gt;0)*(MOD(38-Wochenmengen!$C$2:$C$251,52)&lt;=MOD(Wochenmengen!$D$2:$D$251-Wochenmengen!$C$2:$C$251,52))*Wochenmengen!$F$2:$F$251)/$D21))</f>
        <v/>
      </c>
      <c r="AR21" s="36">
        <f>IF(OR($A21="",$B21="",$C21="",N($D21)=0),"",IF(MOD(39-$B21,52)&gt;MOD($C21-$B21,52),"",SUMPRODUCT((Sätze!$B$2:$B$251=$A21)*(Wochenmengen!$C$2:$C$251&gt;0)*(MOD(39-Wochenmengen!$C$2:$C$251,52)&lt;=MOD(Wochenmengen!$D$2:$D$251-Wochenmengen!$C$2:$C$251,52))*Wochenmengen!$F$2:$F$251)/$D21))</f>
        <v/>
      </c>
      <c r="AS21" s="36">
        <f>IF(OR($A21="",$B21="",$C21="",N($D21)=0),"",IF(MOD(40-$B21,52)&gt;MOD($C21-$B21,52),"",SUMPRODUCT((Sätze!$B$2:$B$251=$A21)*(Wochenmengen!$C$2:$C$251&gt;0)*(MOD(40-Wochenmengen!$C$2:$C$251,52)&lt;=MOD(Wochenmengen!$D$2:$D$251-Wochenmengen!$C$2:$C$251,52))*Wochenmengen!$F$2:$F$251)/$D21))</f>
        <v/>
      </c>
      <c r="AT21" s="36">
        <f>IF(OR($A21="",$B21="",$C21="",N($D21)=0),"",IF(MOD(41-$B21,52)&gt;MOD($C21-$B21,52),"",SUMPRODUCT((Sätze!$B$2:$B$251=$A21)*(Wochenmengen!$C$2:$C$251&gt;0)*(MOD(41-Wochenmengen!$C$2:$C$251,52)&lt;=MOD(Wochenmengen!$D$2:$D$251-Wochenmengen!$C$2:$C$251,52))*Wochenmengen!$F$2:$F$251)/$D21))</f>
        <v/>
      </c>
      <c r="AU21" s="36">
        <f>IF(OR($A21="",$B21="",$C21="",N($D21)=0),"",IF(MOD(42-$B21,52)&gt;MOD($C21-$B21,52),"",SUMPRODUCT((Sätze!$B$2:$B$251=$A21)*(Wochenmengen!$C$2:$C$251&gt;0)*(MOD(42-Wochenmengen!$C$2:$C$251,52)&lt;=MOD(Wochenmengen!$D$2:$D$251-Wochenmengen!$C$2:$C$251,52))*Wochenmengen!$F$2:$F$251)/$D21))</f>
        <v/>
      </c>
      <c r="AV21" s="36">
        <f>IF(OR($A21="",$B21="",$C21="",N($D21)=0),"",IF(MOD(43-$B21,52)&gt;MOD($C21-$B21,52),"",SUMPRODUCT((Sätze!$B$2:$B$251=$A21)*(Wochenmengen!$C$2:$C$251&gt;0)*(MOD(43-Wochenmengen!$C$2:$C$251,52)&lt;=MOD(Wochenmengen!$D$2:$D$251-Wochenmengen!$C$2:$C$251,52))*Wochenmengen!$F$2:$F$251)/$D21))</f>
        <v/>
      </c>
      <c r="AW21" s="36">
        <f>IF(OR($A21="",$B21="",$C21="",N($D21)=0),"",IF(MOD(44-$B21,52)&gt;MOD($C21-$B21,52),"",SUMPRODUCT((Sätze!$B$2:$B$251=$A21)*(Wochenmengen!$C$2:$C$251&gt;0)*(MOD(44-Wochenmengen!$C$2:$C$251,52)&lt;=MOD(Wochenmengen!$D$2:$D$251-Wochenmengen!$C$2:$C$251,52))*Wochenmengen!$F$2:$F$251)/$D21))</f>
        <v/>
      </c>
      <c r="AX21" s="36">
        <f>IF(OR($A21="",$B21="",$C21="",N($D21)=0),"",IF(MOD(45-$B21,52)&gt;MOD($C21-$B21,52),"",SUMPRODUCT((Sätze!$B$2:$B$251=$A21)*(Wochenmengen!$C$2:$C$251&gt;0)*(MOD(45-Wochenmengen!$C$2:$C$251,52)&lt;=MOD(Wochenmengen!$D$2:$D$251-Wochenmengen!$C$2:$C$251,52))*Wochenmengen!$F$2:$F$251)/$D21))</f>
        <v/>
      </c>
      <c r="AY21" s="36">
        <f>IF(OR($A21="",$B21="",$C21="",N($D21)=0),"",IF(MOD(46-$B21,52)&gt;MOD($C21-$B21,52),"",SUMPRODUCT((Sätze!$B$2:$B$251=$A21)*(Wochenmengen!$C$2:$C$251&gt;0)*(MOD(46-Wochenmengen!$C$2:$C$251,52)&lt;=MOD(Wochenmengen!$D$2:$D$251-Wochenmengen!$C$2:$C$251,52))*Wochenmengen!$F$2:$F$251)/$D21))</f>
        <v/>
      </c>
      <c r="AZ21" s="36">
        <f>IF(OR($A21="",$B21="",$C21="",N($D21)=0),"",IF(MOD(47-$B21,52)&gt;MOD($C21-$B21,52),"",SUMPRODUCT((Sätze!$B$2:$B$251=$A21)*(Wochenmengen!$C$2:$C$251&gt;0)*(MOD(47-Wochenmengen!$C$2:$C$251,52)&lt;=MOD(Wochenmengen!$D$2:$D$251-Wochenmengen!$C$2:$C$251,52))*Wochenmengen!$F$2:$F$251)/$D21))</f>
        <v/>
      </c>
      <c r="BA21" s="36">
        <f>IF(OR($A21="",$B21="",$C21="",N($D21)=0),"",IF(MOD(48-$B21,52)&gt;MOD($C21-$B21,52),"",SUMPRODUCT((Sätze!$B$2:$B$251=$A21)*(Wochenmengen!$C$2:$C$251&gt;0)*(MOD(48-Wochenmengen!$C$2:$C$251,52)&lt;=MOD(Wochenmengen!$D$2:$D$251-Wochenmengen!$C$2:$C$251,52))*Wochenmengen!$F$2:$F$251)/$D21))</f>
        <v/>
      </c>
      <c r="BB21" s="36">
        <f>IF(OR($A21="",$B21="",$C21="",N($D21)=0),"",IF(MOD(49-$B21,52)&gt;MOD($C21-$B21,52),"",SUMPRODUCT((Sätze!$B$2:$B$251=$A21)*(Wochenmengen!$C$2:$C$251&gt;0)*(MOD(49-Wochenmengen!$C$2:$C$251,52)&lt;=MOD(Wochenmengen!$D$2:$D$251-Wochenmengen!$C$2:$C$251,52))*Wochenmengen!$F$2:$F$251)/$D21))</f>
        <v/>
      </c>
      <c r="BC21" s="36">
        <f>IF(OR($A21="",$B21="",$C21="",N($D21)=0),"",IF(MOD(50-$B21,52)&gt;MOD($C21-$B21,52),"",SUMPRODUCT((Sätze!$B$2:$B$251=$A21)*(Wochenmengen!$C$2:$C$251&gt;0)*(MOD(50-Wochenmengen!$C$2:$C$251,52)&lt;=MOD(Wochenmengen!$D$2:$D$251-Wochenmengen!$C$2:$C$251,52))*Wochenmengen!$F$2:$F$251)/$D21))</f>
        <v/>
      </c>
      <c r="BD21" s="36">
        <f>IF(OR($A21="",$B21="",$C21="",N($D21)=0),"",IF(MOD(51-$B21,52)&gt;MOD($C21-$B21,52),"",SUMPRODUCT((Sätze!$B$2:$B$251=$A21)*(Wochenmengen!$C$2:$C$251&gt;0)*(MOD(51-Wochenmengen!$C$2:$C$251,52)&lt;=MOD(Wochenmengen!$D$2:$D$251-Wochenmengen!$C$2:$C$251,52))*Wochenmengen!$F$2:$F$251)/$D21))</f>
        <v/>
      </c>
      <c r="BE21" s="36">
        <f>IF(OR($A21="",$B21="",$C21="",N($D21)=0),"",IF(MOD(52-$B21,52)&gt;MOD($C21-$B21,52),"",SUMPRODUCT((Sätze!$B$2:$B$251=$A21)*(Wochenmengen!$C$2:$C$251&gt;0)*(MOD(52-Wochenmengen!$C$2:$C$251,52)&lt;=MOD(Wochenmengen!$D$2:$D$251-Wochenmengen!$C$2:$C$251,52))*Wochenmengen!$F$2:$F$251)/$D21))</f>
        <v/>
      </c>
      <c r="BF21" s="26">
        <f>IF($A21="","",SUMPRODUCT((F21:BE21&lt;&gt;"")*(F21:BE21&lt;1)))</f>
        <v/>
      </c>
    </row>
    <row r="22">
      <c r="A22" s="10">
        <f>IF(Bedarf!$B28="","",Bedarf!$B28)</f>
        <v/>
      </c>
      <c r="B22" s="26">
        <f>IF($A22="","",IF(Bedarf!$E28&lt;&gt;"",Bedarf!$E28,IFERROR(IF(_xlfn.MINIFS(Sätze!$H$2:$H$251,Sätze!$B$2:$B$251,$A22)=0,"",_xlfn.MINIFS(Sätze!$H$2:$H$251,Sätze!$B$2:$B$251,$A22)),"")))</f>
        <v/>
      </c>
      <c r="C22" s="26">
        <f>IF($A22="","",IF(Bedarf!$F28&lt;&gt;"",Bedarf!$F28,IFERROR(IF(_xlfn.MAXIFS(Sätze!$I$2:$I$251,Sätze!$B$2:$B$251,$A22)=0,"",_xlfn.MAXIFS(Sätze!$I$2:$I$251,Sätze!$B$2:$B$251,$A22)),"")))</f>
        <v/>
      </c>
      <c r="D22" s="15">
        <f>IF(OR($A22="",N(Bedarf!$G28)=0),"",Bedarf!$G28)</f>
        <v/>
      </c>
      <c r="E22" s="10">
        <f>IF($A22="","",T(Bedarf!$D28))</f>
        <v/>
      </c>
      <c r="F22" s="36">
        <f>IF(OR($A22="",$B22="",$C22="",N($D22)=0),"",IF(MOD(1-$B22,52)&gt;MOD($C22-$B22,52),"",SUMPRODUCT((Sätze!$B$2:$B$251=$A22)*(Wochenmengen!$C$2:$C$251&gt;0)*(MOD(1-Wochenmengen!$C$2:$C$251,52)&lt;=MOD(Wochenmengen!$D$2:$D$251-Wochenmengen!$C$2:$C$251,52))*Wochenmengen!$F$2:$F$251)/$D22))</f>
        <v/>
      </c>
      <c r="G22" s="36">
        <f>IF(OR($A22="",$B22="",$C22="",N($D22)=0),"",IF(MOD(2-$B22,52)&gt;MOD($C22-$B22,52),"",SUMPRODUCT((Sätze!$B$2:$B$251=$A22)*(Wochenmengen!$C$2:$C$251&gt;0)*(MOD(2-Wochenmengen!$C$2:$C$251,52)&lt;=MOD(Wochenmengen!$D$2:$D$251-Wochenmengen!$C$2:$C$251,52))*Wochenmengen!$F$2:$F$251)/$D22))</f>
        <v/>
      </c>
      <c r="H22" s="36">
        <f>IF(OR($A22="",$B22="",$C22="",N($D22)=0),"",IF(MOD(3-$B22,52)&gt;MOD($C22-$B22,52),"",SUMPRODUCT((Sätze!$B$2:$B$251=$A22)*(Wochenmengen!$C$2:$C$251&gt;0)*(MOD(3-Wochenmengen!$C$2:$C$251,52)&lt;=MOD(Wochenmengen!$D$2:$D$251-Wochenmengen!$C$2:$C$251,52))*Wochenmengen!$F$2:$F$251)/$D22))</f>
        <v/>
      </c>
      <c r="I22" s="36">
        <f>IF(OR($A22="",$B22="",$C22="",N($D22)=0),"",IF(MOD(4-$B22,52)&gt;MOD($C22-$B22,52),"",SUMPRODUCT((Sätze!$B$2:$B$251=$A22)*(Wochenmengen!$C$2:$C$251&gt;0)*(MOD(4-Wochenmengen!$C$2:$C$251,52)&lt;=MOD(Wochenmengen!$D$2:$D$251-Wochenmengen!$C$2:$C$251,52))*Wochenmengen!$F$2:$F$251)/$D22))</f>
        <v/>
      </c>
      <c r="J22" s="36">
        <f>IF(OR($A22="",$B22="",$C22="",N($D22)=0),"",IF(MOD(5-$B22,52)&gt;MOD($C22-$B22,52),"",SUMPRODUCT((Sätze!$B$2:$B$251=$A22)*(Wochenmengen!$C$2:$C$251&gt;0)*(MOD(5-Wochenmengen!$C$2:$C$251,52)&lt;=MOD(Wochenmengen!$D$2:$D$251-Wochenmengen!$C$2:$C$251,52))*Wochenmengen!$F$2:$F$251)/$D22))</f>
        <v/>
      </c>
      <c r="K22" s="36">
        <f>IF(OR($A22="",$B22="",$C22="",N($D22)=0),"",IF(MOD(6-$B22,52)&gt;MOD($C22-$B22,52),"",SUMPRODUCT((Sätze!$B$2:$B$251=$A22)*(Wochenmengen!$C$2:$C$251&gt;0)*(MOD(6-Wochenmengen!$C$2:$C$251,52)&lt;=MOD(Wochenmengen!$D$2:$D$251-Wochenmengen!$C$2:$C$251,52))*Wochenmengen!$F$2:$F$251)/$D22))</f>
        <v/>
      </c>
      <c r="L22" s="36">
        <f>IF(OR($A22="",$B22="",$C22="",N($D22)=0),"",IF(MOD(7-$B22,52)&gt;MOD($C22-$B22,52),"",SUMPRODUCT((Sätze!$B$2:$B$251=$A22)*(Wochenmengen!$C$2:$C$251&gt;0)*(MOD(7-Wochenmengen!$C$2:$C$251,52)&lt;=MOD(Wochenmengen!$D$2:$D$251-Wochenmengen!$C$2:$C$251,52))*Wochenmengen!$F$2:$F$251)/$D22))</f>
        <v/>
      </c>
      <c r="M22" s="36">
        <f>IF(OR($A22="",$B22="",$C22="",N($D22)=0),"",IF(MOD(8-$B22,52)&gt;MOD($C22-$B22,52),"",SUMPRODUCT((Sätze!$B$2:$B$251=$A22)*(Wochenmengen!$C$2:$C$251&gt;0)*(MOD(8-Wochenmengen!$C$2:$C$251,52)&lt;=MOD(Wochenmengen!$D$2:$D$251-Wochenmengen!$C$2:$C$251,52))*Wochenmengen!$F$2:$F$251)/$D22))</f>
        <v/>
      </c>
      <c r="N22" s="36">
        <f>IF(OR($A22="",$B22="",$C22="",N($D22)=0),"",IF(MOD(9-$B22,52)&gt;MOD($C22-$B22,52),"",SUMPRODUCT((Sätze!$B$2:$B$251=$A22)*(Wochenmengen!$C$2:$C$251&gt;0)*(MOD(9-Wochenmengen!$C$2:$C$251,52)&lt;=MOD(Wochenmengen!$D$2:$D$251-Wochenmengen!$C$2:$C$251,52))*Wochenmengen!$F$2:$F$251)/$D22))</f>
        <v/>
      </c>
      <c r="O22" s="36">
        <f>IF(OR($A22="",$B22="",$C22="",N($D22)=0),"",IF(MOD(10-$B22,52)&gt;MOD($C22-$B22,52),"",SUMPRODUCT((Sätze!$B$2:$B$251=$A22)*(Wochenmengen!$C$2:$C$251&gt;0)*(MOD(10-Wochenmengen!$C$2:$C$251,52)&lt;=MOD(Wochenmengen!$D$2:$D$251-Wochenmengen!$C$2:$C$251,52))*Wochenmengen!$F$2:$F$251)/$D22))</f>
        <v/>
      </c>
      <c r="P22" s="36">
        <f>IF(OR($A22="",$B22="",$C22="",N($D22)=0),"",IF(MOD(11-$B22,52)&gt;MOD($C22-$B22,52),"",SUMPRODUCT((Sätze!$B$2:$B$251=$A22)*(Wochenmengen!$C$2:$C$251&gt;0)*(MOD(11-Wochenmengen!$C$2:$C$251,52)&lt;=MOD(Wochenmengen!$D$2:$D$251-Wochenmengen!$C$2:$C$251,52))*Wochenmengen!$F$2:$F$251)/$D22))</f>
        <v/>
      </c>
      <c r="Q22" s="36">
        <f>IF(OR($A22="",$B22="",$C22="",N($D22)=0),"",IF(MOD(12-$B22,52)&gt;MOD($C22-$B22,52),"",SUMPRODUCT((Sätze!$B$2:$B$251=$A22)*(Wochenmengen!$C$2:$C$251&gt;0)*(MOD(12-Wochenmengen!$C$2:$C$251,52)&lt;=MOD(Wochenmengen!$D$2:$D$251-Wochenmengen!$C$2:$C$251,52))*Wochenmengen!$F$2:$F$251)/$D22))</f>
        <v/>
      </c>
      <c r="R22" s="36">
        <f>IF(OR($A22="",$B22="",$C22="",N($D22)=0),"",IF(MOD(13-$B22,52)&gt;MOD($C22-$B22,52),"",SUMPRODUCT((Sätze!$B$2:$B$251=$A22)*(Wochenmengen!$C$2:$C$251&gt;0)*(MOD(13-Wochenmengen!$C$2:$C$251,52)&lt;=MOD(Wochenmengen!$D$2:$D$251-Wochenmengen!$C$2:$C$251,52))*Wochenmengen!$F$2:$F$251)/$D22))</f>
        <v/>
      </c>
      <c r="S22" s="36">
        <f>IF(OR($A22="",$B22="",$C22="",N($D22)=0),"",IF(MOD(14-$B22,52)&gt;MOD($C22-$B22,52),"",SUMPRODUCT((Sätze!$B$2:$B$251=$A22)*(Wochenmengen!$C$2:$C$251&gt;0)*(MOD(14-Wochenmengen!$C$2:$C$251,52)&lt;=MOD(Wochenmengen!$D$2:$D$251-Wochenmengen!$C$2:$C$251,52))*Wochenmengen!$F$2:$F$251)/$D22))</f>
        <v/>
      </c>
      <c r="T22" s="36">
        <f>IF(OR($A22="",$B22="",$C22="",N($D22)=0),"",IF(MOD(15-$B22,52)&gt;MOD($C22-$B22,52),"",SUMPRODUCT((Sätze!$B$2:$B$251=$A22)*(Wochenmengen!$C$2:$C$251&gt;0)*(MOD(15-Wochenmengen!$C$2:$C$251,52)&lt;=MOD(Wochenmengen!$D$2:$D$251-Wochenmengen!$C$2:$C$251,52))*Wochenmengen!$F$2:$F$251)/$D22))</f>
        <v/>
      </c>
      <c r="U22" s="36">
        <f>IF(OR($A22="",$B22="",$C22="",N($D22)=0),"",IF(MOD(16-$B22,52)&gt;MOD($C22-$B22,52),"",SUMPRODUCT((Sätze!$B$2:$B$251=$A22)*(Wochenmengen!$C$2:$C$251&gt;0)*(MOD(16-Wochenmengen!$C$2:$C$251,52)&lt;=MOD(Wochenmengen!$D$2:$D$251-Wochenmengen!$C$2:$C$251,52))*Wochenmengen!$F$2:$F$251)/$D22))</f>
        <v/>
      </c>
      <c r="V22" s="36">
        <f>IF(OR($A22="",$B22="",$C22="",N($D22)=0),"",IF(MOD(17-$B22,52)&gt;MOD($C22-$B22,52),"",SUMPRODUCT((Sätze!$B$2:$B$251=$A22)*(Wochenmengen!$C$2:$C$251&gt;0)*(MOD(17-Wochenmengen!$C$2:$C$251,52)&lt;=MOD(Wochenmengen!$D$2:$D$251-Wochenmengen!$C$2:$C$251,52))*Wochenmengen!$F$2:$F$251)/$D22))</f>
        <v/>
      </c>
      <c r="W22" s="36">
        <f>IF(OR($A22="",$B22="",$C22="",N($D22)=0),"",IF(MOD(18-$B22,52)&gt;MOD($C22-$B22,52),"",SUMPRODUCT((Sätze!$B$2:$B$251=$A22)*(Wochenmengen!$C$2:$C$251&gt;0)*(MOD(18-Wochenmengen!$C$2:$C$251,52)&lt;=MOD(Wochenmengen!$D$2:$D$251-Wochenmengen!$C$2:$C$251,52))*Wochenmengen!$F$2:$F$251)/$D22))</f>
        <v/>
      </c>
      <c r="X22" s="36">
        <f>IF(OR($A22="",$B22="",$C22="",N($D22)=0),"",IF(MOD(19-$B22,52)&gt;MOD($C22-$B22,52),"",SUMPRODUCT((Sätze!$B$2:$B$251=$A22)*(Wochenmengen!$C$2:$C$251&gt;0)*(MOD(19-Wochenmengen!$C$2:$C$251,52)&lt;=MOD(Wochenmengen!$D$2:$D$251-Wochenmengen!$C$2:$C$251,52))*Wochenmengen!$F$2:$F$251)/$D22))</f>
        <v/>
      </c>
      <c r="Y22" s="36">
        <f>IF(OR($A22="",$B22="",$C22="",N($D22)=0),"",IF(MOD(20-$B22,52)&gt;MOD($C22-$B22,52),"",SUMPRODUCT((Sätze!$B$2:$B$251=$A22)*(Wochenmengen!$C$2:$C$251&gt;0)*(MOD(20-Wochenmengen!$C$2:$C$251,52)&lt;=MOD(Wochenmengen!$D$2:$D$251-Wochenmengen!$C$2:$C$251,52))*Wochenmengen!$F$2:$F$251)/$D22))</f>
        <v/>
      </c>
      <c r="Z22" s="36">
        <f>IF(OR($A22="",$B22="",$C22="",N($D22)=0),"",IF(MOD(21-$B22,52)&gt;MOD($C22-$B22,52),"",SUMPRODUCT((Sätze!$B$2:$B$251=$A22)*(Wochenmengen!$C$2:$C$251&gt;0)*(MOD(21-Wochenmengen!$C$2:$C$251,52)&lt;=MOD(Wochenmengen!$D$2:$D$251-Wochenmengen!$C$2:$C$251,52))*Wochenmengen!$F$2:$F$251)/$D22))</f>
        <v/>
      </c>
      <c r="AA22" s="36">
        <f>IF(OR($A22="",$B22="",$C22="",N($D22)=0),"",IF(MOD(22-$B22,52)&gt;MOD($C22-$B22,52),"",SUMPRODUCT((Sätze!$B$2:$B$251=$A22)*(Wochenmengen!$C$2:$C$251&gt;0)*(MOD(22-Wochenmengen!$C$2:$C$251,52)&lt;=MOD(Wochenmengen!$D$2:$D$251-Wochenmengen!$C$2:$C$251,52))*Wochenmengen!$F$2:$F$251)/$D22))</f>
        <v/>
      </c>
      <c r="AB22" s="36">
        <f>IF(OR($A22="",$B22="",$C22="",N($D22)=0),"",IF(MOD(23-$B22,52)&gt;MOD($C22-$B22,52),"",SUMPRODUCT((Sätze!$B$2:$B$251=$A22)*(Wochenmengen!$C$2:$C$251&gt;0)*(MOD(23-Wochenmengen!$C$2:$C$251,52)&lt;=MOD(Wochenmengen!$D$2:$D$251-Wochenmengen!$C$2:$C$251,52))*Wochenmengen!$F$2:$F$251)/$D22))</f>
        <v/>
      </c>
      <c r="AC22" s="36">
        <f>IF(OR($A22="",$B22="",$C22="",N($D22)=0),"",IF(MOD(24-$B22,52)&gt;MOD($C22-$B22,52),"",SUMPRODUCT((Sätze!$B$2:$B$251=$A22)*(Wochenmengen!$C$2:$C$251&gt;0)*(MOD(24-Wochenmengen!$C$2:$C$251,52)&lt;=MOD(Wochenmengen!$D$2:$D$251-Wochenmengen!$C$2:$C$251,52))*Wochenmengen!$F$2:$F$251)/$D22))</f>
        <v/>
      </c>
      <c r="AD22" s="36">
        <f>IF(OR($A22="",$B22="",$C22="",N($D22)=0),"",IF(MOD(25-$B22,52)&gt;MOD($C22-$B22,52),"",SUMPRODUCT((Sätze!$B$2:$B$251=$A22)*(Wochenmengen!$C$2:$C$251&gt;0)*(MOD(25-Wochenmengen!$C$2:$C$251,52)&lt;=MOD(Wochenmengen!$D$2:$D$251-Wochenmengen!$C$2:$C$251,52))*Wochenmengen!$F$2:$F$251)/$D22))</f>
        <v/>
      </c>
      <c r="AE22" s="36">
        <f>IF(OR($A22="",$B22="",$C22="",N($D22)=0),"",IF(MOD(26-$B22,52)&gt;MOD($C22-$B22,52),"",SUMPRODUCT((Sätze!$B$2:$B$251=$A22)*(Wochenmengen!$C$2:$C$251&gt;0)*(MOD(26-Wochenmengen!$C$2:$C$251,52)&lt;=MOD(Wochenmengen!$D$2:$D$251-Wochenmengen!$C$2:$C$251,52))*Wochenmengen!$F$2:$F$251)/$D22))</f>
        <v/>
      </c>
      <c r="AF22" s="36">
        <f>IF(OR($A22="",$B22="",$C22="",N($D22)=0),"",IF(MOD(27-$B22,52)&gt;MOD($C22-$B22,52),"",SUMPRODUCT((Sätze!$B$2:$B$251=$A22)*(Wochenmengen!$C$2:$C$251&gt;0)*(MOD(27-Wochenmengen!$C$2:$C$251,52)&lt;=MOD(Wochenmengen!$D$2:$D$251-Wochenmengen!$C$2:$C$251,52))*Wochenmengen!$F$2:$F$251)/$D22))</f>
        <v/>
      </c>
      <c r="AG22" s="36">
        <f>IF(OR($A22="",$B22="",$C22="",N($D22)=0),"",IF(MOD(28-$B22,52)&gt;MOD($C22-$B22,52),"",SUMPRODUCT((Sätze!$B$2:$B$251=$A22)*(Wochenmengen!$C$2:$C$251&gt;0)*(MOD(28-Wochenmengen!$C$2:$C$251,52)&lt;=MOD(Wochenmengen!$D$2:$D$251-Wochenmengen!$C$2:$C$251,52))*Wochenmengen!$F$2:$F$251)/$D22))</f>
        <v/>
      </c>
      <c r="AH22" s="36">
        <f>IF(OR($A22="",$B22="",$C22="",N($D22)=0),"",IF(MOD(29-$B22,52)&gt;MOD($C22-$B22,52),"",SUMPRODUCT((Sätze!$B$2:$B$251=$A22)*(Wochenmengen!$C$2:$C$251&gt;0)*(MOD(29-Wochenmengen!$C$2:$C$251,52)&lt;=MOD(Wochenmengen!$D$2:$D$251-Wochenmengen!$C$2:$C$251,52))*Wochenmengen!$F$2:$F$251)/$D22))</f>
        <v/>
      </c>
      <c r="AI22" s="36">
        <f>IF(OR($A22="",$B22="",$C22="",N($D22)=0),"",IF(MOD(30-$B22,52)&gt;MOD($C22-$B22,52),"",SUMPRODUCT((Sätze!$B$2:$B$251=$A22)*(Wochenmengen!$C$2:$C$251&gt;0)*(MOD(30-Wochenmengen!$C$2:$C$251,52)&lt;=MOD(Wochenmengen!$D$2:$D$251-Wochenmengen!$C$2:$C$251,52))*Wochenmengen!$F$2:$F$251)/$D22))</f>
        <v/>
      </c>
      <c r="AJ22" s="36">
        <f>IF(OR($A22="",$B22="",$C22="",N($D22)=0),"",IF(MOD(31-$B22,52)&gt;MOD($C22-$B22,52),"",SUMPRODUCT((Sätze!$B$2:$B$251=$A22)*(Wochenmengen!$C$2:$C$251&gt;0)*(MOD(31-Wochenmengen!$C$2:$C$251,52)&lt;=MOD(Wochenmengen!$D$2:$D$251-Wochenmengen!$C$2:$C$251,52))*Wochenmengen!$F$2:$F$251)/$D22))</f>
        <v/>
      </c>
      <c r="AK22" s="36">
        <f>IF(OR($A22="",$B22="",$C22="",N($D22)=0),"",IF(MOD(32-$B22,52)&gt;MOD($C22-$B22,52),"",SUMPRODUCT((Sätze!$B$2:$B$251=$A22)*(Wochenmengen!$C$2:$C$251&gt;0)*(MOD(32-Wochenmengen!$C$2:$C$251,52)&lt;=MOD(Wochenmengen!$D$2:$D$251-Wochenmengen!$C$2:$C$251,52))*Wochenmengen!$F$2:$F$251)/$D22))</f>
        <v/>
      </c>
      <c r="AL22" s="36">
        <f>IF(OR($A22="",$B22="",$C22="",N($D22)=0),"",IF(MOD(33-$B22,52)&gt;MOD($C22-$B22,52),"",SUMPRODUCT((Sätze!$B$2:$B$251=$A22)*(Wochenmengen!$C$2:$C$251&gt;0)*(MOD(33-Wochenmengen!$C$2:$C$251,52)&lt;=MOD(Wochenmengen!$D$2:$D$251-Wochenmengen!$C$2:$C$251,52))*Wochenmengen!$F$2:$F$251)/$D22))</f>
        <v/>
      </c>
      <c r="AM22" s="36">
        <f>IF(OR($A22="",$B22="",$C22="",N($D22)=0),"",IF(MOD(34-$B22,52)&gt;MOD($C22-$B22,52),"",SUMPRODUCT((Sätze!$B$2:$B$251=$A22)*(Wochenmengen!$C$2:$C$251&gt;0)*(MOD(34-Wochenmengen!$C$2:$C$251,52)&lt;=MOD(Wochenmengen!$D$2:$D$251-Wochenmengen!$C$2:$C$251,52))*Wochenmengen!$F$2:$F$251)/$D22))</f>
        <v/>
      </c>
      <c r="AN22" s="36">
        <f>IF(OR($A22="",$B22="",$C22="",N($D22)=0),"",IF(MOD(35-$B22,52)&gt;MOD($C22-$B22,52),"",SUMPRODUCT((Sätze!$B$2:$B$251=$A22)*(Wochenmengen!$C$2:$C$251&gt;0)*(MOD(35-Wochenmengen!$C$2:$C$251,52)&lt;=MOD(Wochenmengen!$D$2:$D$251-Wochenmengen!$C$2:$C$251,52))*Wochenmengen!$F$2:$F$251)/$D22))</f>
        <v/>
      </c>
      <c r="AO22" s="36">
        <f>IF(OR($A22="",$B22="",$C22="",N($D22)=0),"",IF(MOD(36-$B22,52)&gt;MOD($C22-$B22,52),"",SUMPRODUCT((Sätze!$B$2:$B$251=$A22)*(Wochenmengen!$C$2:$C$251&gt;0)*(MOD(36-Wochenmengen!$C$2:$C$251,52)&lt;=MOD(Wochenmengen!$D$2:$D$251-Wochenmengen!$C$2:$C$251,52))*Wochenmengen!$F$2:$F$251)/$D22))</f>
        <v/>
      </c>
      <c r="AP22" s="36">
        <f>IF(OR($A22="",$B22="",$C22="",N($D22)=0),"",IF(MOD(37-$B22,52)&gt;MOD($C22-$B22,52),"",SUMPRODUCT((Sätze!$B$2:$B$251=$A22)*(Wochenmengen!$C$2:$C$251&gt;0)*(MOD(37-Wochenmengen!$C$2:$C$251,52)&lt;=MOD(Wochenmengen!$D$2:$D$251-Wochenmengen!$C$2:$C$251,52))*Wochenmengen!$F$2:$F$251)/$D22))</f>
        <v/>
      </c>
      <c r="AQ22" s="36">
        <f>IF(OR($A22="",$B22="",$C22="",N($D22)=0),"",IF(MOD(38-$B22,52)&gt;MOD($C22-$B22,52),"",SUMPRODUCT((Sätze!$B$2:$B$251=$A22)*(Wochenmengen!$C$2:$C$251&gt;0)*(MOD(38-Wochenmengen!$C$2:$C$251,52)&lt;=MOD(Wochenmengen!$D$2:$D$251-Wochenmengen!$C$2:$C$251,52))*Wochenmengen!$F$2:$F$251)/$D22))</f>
        <v/>
      </c>
      <c r="AR22" s="36">
        <f>IF(OR($A22="",$B22="",$C22="",N($D22)=0),"",IF(MOD(39-$B22,52)&gt;MOD($C22-$B22,52),"",SUMPRODUCT((Sätze!$B$2:$B$251=$A22)*(Wochenmengen!$C$2:$C$251&gt;0)*(MOD(39-Wochenmengen!$C$2:$C$251,52)&lt;=MOD(Wochenmengen!$D$2:$D$251-Wochenmengen!$C$2:$C$251,52))*Wochenmengen!$F$2:$F$251)/$D22))</f>
        <v/>
      </c>
      <c r="AS22" s="36">
        <f>IF(OR($A22="",$B22="",$C22="",N($D22)=0),"",IF(MOD(40-$B22,52)&gt;MOD($C22-$B22,52),"",SUMPRODUCT((Sätze!$B$2:$B$251=$A22)*(Wochenmengen!$C$2:$C$251&gt;0)*(MOD(40-Wochenmengen!$C$2:$C$251,52)&lt;=MOD(Wochenmengen!$D$2:$D$251-Wochenmengen!$C$2:$C$251,52))*Wochenmengen!$F$2:$F$251)/$D22))</f>
        <v/>
      </c>
      <c r="AT22" s="36">
        <f>IF(OR($A22="",$B22="",$C22="",N($D22)=0),"",IF(MOD(41-$B22,52)&gt;MOD($C22-$B22,52),"",SUMPRODUCT((Sätze!$B$2:$B$251=$A22)*(Wochenmengen!$C$2:$C$251&gt;0)*(MOD(41-Wochenmengen!$C$2:$C$251,52)&lt;=MOD(Wochenmengen!$D$2:$D$251-Wochenmengen!$C$2:$C$251,52))*Wochenmengen!$F$2:$F$251)/$D22))</f>
        <v/>
      </c>
      <c r="AU22" s="36">
        <f>IF(OR($A22="",$B22="",$C22="",N($D22)=0),"",IF(MOD(42-$B22,52)&gt;MOD($C22-$B22,52),"",SUMPRODUCT((Sätze!$B$2:$B$251=$A22)*(Wochenmengen!$C$2:$C$251&gt;0)*(MOD(42-Wochenmengen!$C$2:$C$251,52)&lt;=MOD(Wochenmengen!$D$2:$D$251-Wochenmengen!$C$2:$C$251,52))*Wochenmengen!$F$2:$F$251)/$D22))</f>
        <v/>
      </c>
      <c r="AV22" s="36">
        <f>IF(OR($A22="",$B22="",$C22="",N($D22)=0),"",IF(MOD(43-$B22,52)&gt;MOD($C22-$B22,52),"",SUMPRODUCT((Sätze!$B$2:$B$251=$A22)*(Wochenmengen!$C$2:$C$251&gt;0)*(MOD(43-Wochenmengen!$C$2:$C$251,52)&lt;=MOD(Wochenmengen!$D$2:$D$251-Wochenmengen!$C$2:$C$251,52))*Wochenmengen!$F$2:$F$251)/$D22))</f>
        <v/>
      </c>
      <c r="AW22" s="36">
        <f>IF(OR($A22="",$B22="",$C22="",N($D22)=0),"",IF(MOD(44-$B22,52)&gt;MOD($C22-$B22,52),"",SUMPRODUCT((Sätze!$B$2:$B$251=$A22)*(Wochenmengen!$C$2:$C$251&gt;0)*(MOD(44-Wochenmengen!$C$2:$C$251,52)&lt;=MOD(Wochenmengen!$D$2:$D$251-Wochenmengen!$C$2:$C$251,52))*Wochenmengen!$F$2:$F$251)/$D22))</f>
        <v/>
      </c>
      <c r="AX22" s="36">
        <f>IF(OR($A22="",$B22="",$C22="",N($D22)=0),"",IF(MOD(45-$B22,52)&gt;MOD($C22-$B22,52),"",SUMPRODUCT((Sätze!$B$2:$B$251=$A22)*(Wochenmengen!$C$2:$C$251&gt;0)*(MOD(45-Wochenmengen!$C$2:$C$251,52)&lt;=MOD(Wochenmengen!$D$2:$D$251-Wochenmengen!$C$2:$C$251,52))*Wochenmengen!$F$2:$F$251)/$D22))</f>
        <v/>
      </c>
      <c r="AY22" s="36">
        <f>IF(OR($A22="",$B22="",$C22="",N($D22)=0),"",IF(MOD(46-$B22,52)&gt;MOD($C22-$B22,52),"",SUMPRODUCT((Sätze!$B$2:$B$251=$A22)*(Wochenmengen!$C$2:$C$251&gt;0)*(MOD(46-Wochenmengen!$C$2:$C$251,52)&lt;=MOD(Wochenmengen!$D$2:$D$251-Wochenmengen!$C$2:$C$251,52))*Wochenmengen!$F$2:$F$251)/$D22))</f>
        <v/>
      </c>
      <c r="AZ22" s="36">
        <f>IF(OR($A22="",$B22="",$C22="",N($D22)=0),"",IF(MOD(47-$B22,52)&gt;MOD($C22-$B22,52),"",SUMPRODUCT((Sätze!$B$2:$B$251=$A22)*(Wochenmengen!$C$2:$C$251&gt;0)*(MOD(47-Wochenmengen!$C$2:$C$251,52)&lt;=MOD(Wochenmengen!$D$2:$D$251-Wochenmengen!$C$2:$C$251,52))*Wochenmengen!$F$2:$F$251)/$D22))</f>
        <v/>
      </c>
      <c r="BA22" s="36">
        <f>IF(OR($A22="",$B22="",$C22="",N($D22)=0),"",IF(MOD(48-$B22,52)&gt;MOD($C22-$B22,52),"",SUMPRODUCT((Sätze!$B$2:$B$251=$A22)*(Wochenmengen!$C$2:$C$251&gt;0)*(MOD(48-Wochenmengen!$C$2:$C$251,52)&lt;=MOD(Wochenmengen!$D$2:$D$251-Wochenmengen!$C$2:$C$251,52))*Wochenmengen!$F$2:$F$251)/$D22))</f>
        <v/>
      </c>
      <c r="BB22" s="36">
        <f>IF(OR($A22="",$B22="",$C22="",N($D22)=0),"",IF(MOD(49-$B22,52)&gt;MOD($C22-$B22,52),"",SUMPRODUCT((Sätze!$B$2:$B$251=$A22)*(Wochenmengen!$C$2:$C$251&gt;0)*(MOD(49-Wochenmengen!$C$2:$C$251,52)&lt;=MOD(Wochenmengen!$D$2:$D$251-Wochenmengen!$C$2:$C$251,52))*Wochenmengen!$F$2:$F$251)/$D22))</f>
        <v/>
      </c>
      <c r="BC22" s="36">
        <f>IF(OR($A22="",$B22="",$C22="",N($D22)=0),"",IF(MOD(50-$B22,52)&gt;MOD($C22-$B22,52),"",SUMPRODUCT((Sätze!$B$2:$B$251=$A22)*(Wochenmengen!$C$2:$C$251&gt;0)*(MOD(50-Wochenmengen!$C$2:$C$251,52)&lt;=MOD(Wochenmengen!$D$2:$D$251-Wochenmengen!$C$2:$C$251,52))*Wochenmengen!$F$2:$F$251)/$D22))</f>
        <v/>
      </c>
      <c r="BD22" s="36">
        <f>IF(OR($A22="",$B22="",$C22="",N($D22)=0),"",IF(MOD(51-$B22,52)&gt;MOD($C22-$B22,52),"",SUMPRODUCT((Sätze!$B$2:$B$251=$A22)*(Wochenmengen!$C$2:$C$251&gt;0)*(MOD(51-Wochenmengen!$C$2:$C$251,52)&lt;=MOD(Wochenmengen!$D$2:$D$251-Wochenmengen!$C$2:$C$251,52))*Wochenmengen!$F$2:$F$251)/$D22))</f>
        <v/>
      </c>
      <c r="BE22" s="36">
        <f>IF(OR($A22="",$B22="",$C22="",N($D22)=0),"",IF(MOD(52-$B22,52)&gt;MOD($C22-$B22,52),"",SUMPRODUCT((Sätze!$B$2:$B$251=$A22)*(Wochenmengen!$C$2:$C$251&gt;0)*(MOD(52-Wochenmengen!$C$2:$C$251,52)&lt;=MOD(Wochenmengen!$D$2:$D$251-Wochenmengen!$C$2:$C$251,52))*Wochenmengen!$F$2:$F$251)/$D22))</f>
        <v/>
      </c>
      <c r="BF22" s="26">
        <f>IF($A22="","",SUMPRODUCT((F22:BE22&lt;&gt;"")*(F22:BE22&lt;1)))</f>
        <v/>
      </c>
    </row>
    <row r="23">
      <c r="A23" s="10">
        <f>IF(Bedarf!$B29="","",Bedarf!$B29)</f>
        <v/>
      </c>
      <c r="B23" s="26">
        <f>IF($A23="","",IF(Bedarf!$E29&lt;&gt;"",Bedarf!$E29,IFERROR(IF(_xlfn.MINIFS(Sätze!$H$2:$H$251,Sätze!$B$2:$B$251,$A23)=0,"",_xlfn.MINIFS(Sätze!$H$2:$H$251,Sätze!$B$2:$B$251,$A23)),"")))</f>
        <v/>
      </c>
      <c r="C23" s="26">
        <f>IF($A23="","",IF(Bedarf!$F29&lt;&gt;"",Bedarf!$F29,IFERROR(IF(_xlfn.MAXIFS(Sätze!$I$2:$I$251,Sätze!$B$2:$B$251,$A23)=0,"",_xlfn.MAXIFS(Sätze!$I$2:$I$251,Sätze!$B$2:$B$251,$A23)),"")))</f>
        <v/>
      </c>
      <c r="D23" s="15">
        <f>IF(OR($A23="",N(Bedarf!$G29)=0),"",Bedarf!$G29)</f>
        <v/>
      </c>
      <c r="E23" s="10">
        <f>IF($A23="","",T(Bedarf!$D29))</f>
        <v/>
      </c>
      <c r="F23" s="36">
        <f>IF(OR($A23="",$B23="",$C23="",N($D23)=0),"",IF(MOD(1-$B23,52)&gt;MOD($C23-$B23,52),"",SUMPRODUCT((Sätze!$B$2:$B$251=$A23)*(Wochenmengen!$C$2:$C$251&gt;0)*(MOD(1-Wochenmengen!$C$2:$C$251,52)&lt;=MOD(Wochenmengen!$D$2:$D$251-Wochenmengen!$C$2:$C$251,52))*Wochenmengen!$F$2:$F$251)/$D23))</f>
        <v/>
      </c>
      <c r="G23" s="36">
        <f>IF(OR($A23="",$B23="",$C23="",N($D23)=0),"",IF(MOD(2-$B23,52)&gt;MOD($C23-$B23,52),"",SUMPRODUCT((Sätze!$B$2:$B$251=$A23)*(Wochenmengen!$C$2:$C$251&gt;0)*(MOD(2-Wochenmengen!$C$2:$C$251,52)&lt;=MOD(Wochenmengen!$D$2:$D$251-Wochenmengen!$C$2:$C$251,52))*Wochenmengen!$F$2:$F$251)/$D23))</f>
        <v/>
      </c>
      <c r="H23" s="36">
        <f>IF(OR($A23="",$B23="",$C23="",N($D23)=0),"",IF(MOD(3-$B23,52)&gt;MOD($C23-$B23,52),"",SUMPRODUCT((Sätze!$B$2:$B$251=$A23)*(Wochenmengen!$C$2:$C$251&gt;0)*(MOD(3-Wochenmengen!$C$2:$C$251,52)&lt;=MOD(Wochenmengen!$D$2:$D$251-Wochenmengen!$C$2:$C$251,52))*Wochenmengen!$F$2:$F$251)/$D23))</f>
        <v/>
      </c>
      <c r="I23" s="36">
        <f>IF(OR($A23="",$B23="",$C23="",N($D23)=0),"",IF(MOD(4-$B23,52)&gt;MOD($C23-$B23,52),"",SUMPRODUCT((Sätze!$B$2:$B$251=$A23)*(Wochenmengen!$C$2:$C$251&gt;0)*(MOD(4-Wochenmengen!$C$2:$C$251,52)&lt;=MOD(Wochenmengen!$D$2:$D$251-Wochenmengen!$C$2:$C$251,52))*Wochenmengen!$F$2:$F$251)/$D23))</f>
        <v/>
      </c>
      <c r="J23" s="36">
        <f>IF(OR($A23="",$B23="",$C23="",N($D23)=0),"",IF(MOD(5-$B23,52)&gt;MOD($C23-$B23,52),"",SUMPRODUCT((Sätze!$B$2:$B$251=$A23)*(Wochenmengen!$C$2:$C$251&gt;0)*(MOD(5-Wochenmengen!$C$2:$C$251,52)&lt;=MOD(Wochenmengen!$D$2:$D$251-Wochenmengen!$C$2:$C$251,52))*Wochenmengen!$F$2:$F$251)/$D23))</f>
        <v/>
      </c>
      <c r="K23" s="36">
        <f>IF(OR($A23="",$B23="",$C23="",N($D23)=0),"",IF(MOD(6-$B23,52)&gt;MOD($C23-$B23,52),"",SUMPRODUCT((Sätze!$B$2:$B$251=$A23)*(Wochenmengen!$C$2:$C$251&gt;0)*(MOD(6-Wochenmengen!$C$2:$C$251,52)&lt;=MOD(Wochenmengen!$D$2:$D$251-Wochenmengen!$C$2:$C$251,52))*Wochenmengen!$F$2:$F$251)/$D23))</f>
        <v/>
      </c>
      <c r="L23" s="36">
        <f>IF(OR($A23="",$B23="",$C23="",N($D23)=0),"",IF(MOD(7-$B23,52)&gt;MOD($C23-$B23,52),"",SUMPRODUCT((Sätze!$B$2:$B$251=$A23)*(Wochenmengen!$C$2:$C$251&gt;0)*(MOD(7-Wochenmengen!$C$2:$C$251,52)&lt;=MOD(Wochenmengen!$D$2:$D$251-Wochenmengen!$C$2:$C$251,52))*Wochenmengen!$F$2:$F$251)/$D23))</f>
        <v/>
      </c>
      <c r="M23" s="36">
        <f>IF(OR($A23="",$B23="",$C23="",N($D23)=0),"",IF(MOD(8-$B23,52)&gt;MOD($C23-$B23,52),"",SUMPRODUCT((Sätze!$B$2:$B$251=$A23)*(Wochenmengen!$C$2:$C$251&gt;0)*(MOD(8-Wochenmengen!$C$2:$C$251,52)&lt;=MOD(Wochenmengen!$D$2:$D$251-Wochenmengen!$C$2:$C$251,52))*Wochenmengen!$F$2:$F$251)/$D23))</f>
        <v/>
      </c>
      <c r="N23" s="36">
        <f>IF(OR($A23="",$B23="",$C23="",N($D23)=0),"",IF(MOD(9-$B23,52)&gt;MOD($C23-$B23,52),"",SUMPRODUCT((Sätze!$B$2:$B$251=$A23)*(Wochenmengen!$C$2:$C$251&gt;0)*(MOD(9-Wochenmengen!$C$2:$C$251,52)&lt;=MOD(Wochenmengen!$D$2:$D$251-Wochenmengen!$C$2:$C$251,52))*Wochenmengen!$F$2:$F$251)/$D23))</f>
        <v/>
      </c>
      <c r="O23" s="36">
        <f>IF(OR($A23="",$B23="",$C23="",N($D23)=0),"",IF(MOD(10-$B23,52)&gt;MOD($C23-$B23,52),"",SUMPRODUCT((Sätze!$B$2:$B$251=$A23)*(Wochenmengen!$C$2:$C$251&gt;0)*(MOD(10-Wochenmengen!$C$2:$C$251,52)&lt;=MOD(Wochenmengen!$D$2:$D$251-Wochenmengen!$C$2:$C$251,52))*Wochenmengen!$F$2:$F$251)/$D23))</f>
        <v/>
      </c>
      <c r="P23" s="36">
        <f>IF(OR($A23="",$B23="",$C23="",N($D23)=0),"",IF(MOD(11-$B23,52)&gt;MOD($C23-$B23,52),"",SUMPRODUCT((Sätze!$B$2:$B$251=$A23)*(Wochenmengen!$C$2:$C$251&gt;0)*(MOD(11-Wochenmengen!$C$2:$C$251,52)&lt;=MOD(Wochenmengen!$D$2:$D$251-Wochenmengen!$C$2:$C$251,52))*Wochenmengen!$F$2:$F$251)/$D23))</f>
        <v/>
      </c>
      <c r="Q23" s="36">
        <f>IF(OR($A23="",$B23="",$C23="",N($D23)=0),"",IF(MOD(12-$B23,52)&gt;MOD($C23-$B23,52),"",SUMPRODUCT((Sätze!$B$2:$B$251=$A23)*(Wochenmengen!$C$2:$C$251&gt;0)*(MOD(12-Wochenmengen!$C$2:$C$251,52)&lt;=MOD(Wochenmengen!$D$2:$D$251-Wochenmengen!$C$2:$C$251,52))*Wochenmengen!$F$2:$F$251)/$D23))</f>
        <v/>
      </c>
      <c r="R23" s="36">
        <f>IF(OR($A23="",$B23="",$C23="",N($D23)=0),"",IF(MOD(13-$B23,52)&gt;MOD($C23-$B23,52),"",SUMPRODUCT((Sätze!$B$2:$B$251=$A23)*(Wochenmengen!$C$2:$C$251&gt;0)*(MOD(13-Wochenmengen!$C$2:$C$251,52)&lt;=MOD(Wochenmengen!$D$2:$D$251-Wochenmengen!$C$2:$C$251,52))*Wochenmengen!$F$2:$F$251)/$D23))</f>
        <v/>
      </c>
      <c r="S23" s="36">
        <f>IF(OR($A23="",$B23="",$C23="",N($D23)=0),"",IF(MOD(14-$B23,52)&gt;MOD($C23-$B23,52),"",SUMPRODUCT((Sätze!$B$2:$B$251=$A23)*(Wochenmengen!$C$2:$C$251&gt;0)*(MOD(14-Wochenmengen!$C$2:$C$251,52)&lt;=MOD(Wochenmengen!$D$2:$D$251-Wochenmengen!$C$2:$C$251,52))*Wochenmengen!$F$2:$F$251)/$D23))</f>
        <v/>
      </c>
      <c r="T23" s="36">
        <f>IF(OR($A23="",$B23="",$C23="",N($D23)=0),"",IF(MOD(15-$B23,52)&gt;MOD($C23-$B23,52),"",SUMPRODUCT((Sätze!$B$2:$B$251=$A23)*(Wochenmengen!$C$2:$C$251&gt;0)*(MOD(15-Wochenmengen!$C$2:$C$251,52)&lt;=MOD(Wochenmengen!$D$2:$D$251-Wochenmengen!$C$2:$C$251,52))*Wochenmengen!$F$2:$F$251)/$D23))</f>
        <v/>
      </c>
      <c r="U23" s="36">
        <f>IF(OR($A23="",$B23="",$C23="",N($D23)=0),"",IF(MOD(16-$B23,52)&gt;MOD($C23-$B23,52),"",SUMPRODUCT((Sätze!$B$2:$B$251=$A23)*(Wochenmengen!$C$2:$C$251&gt;0)*(MOD(16-Wochenmengen!$C$2:$C$251,52)&lt;=MOD(Wochenmengen!$D$2:$D$251-Wochenmengen!$C$2:$C$251,52))*Wochenmengen!$F$2:$F$251)/$D23))</f>
        <v/>
      </c>
      <c r="V23" s="36">
        <f>IF(OR($A23="",$B23="",$C23="",N($D23)=0),"",IF(MOD(17-$B23,52)&gt;MOD($C23-$B23,52),"",SUMPRODUCT((Sätze!$B$2:$B$251=$A23)*(Wochenmengen!$C$2:$C$251&gt;0)*(MOD(17-Wochenmengen!$C$2:$C$251,52)&lt;=MOD(Wochenmengen!$D$2:$D$251-Wochenmengen!$C$2:$C$251,52))*Wochenmengen!$F$2:$F$251)/$D23))</f>
        <v/>
      </c>
      <c r="W23" s="36">
        <f>IF(OR($A23="",$B23="",$C23="",N($D23)=0),"",IF(MOD(18-$B23,52)&gt;MOD($C23-$B23,52),"",SUMPRODUCT((Sätze!$B$2:$B$251=$A23)*(Wochenmengen!$C$2:$C$251&gt;0)*(MOD(18-Wochenmengen!$C$2:$C$251,52)&lt;=MOD(Wochenmengen!$D$2:$D$251-Wochenmengen!$C$2:$C$251,52))*Wochenmengen!$F$2:$F$251)/$D23))</f>
        <v/>
      </c>
      <c r="X23" s="36">
        <f>IF(OR($A23="",$B23="",$C23="",N($D23)=0),"",IF(MOD(19-$B23,52)&gt;MOD($C23-$B23,52),"",SUMPRODUCT((Sätze!$B$2:$B$251=$A23)*(Wochenmengen!$C$2:$C$251&gt;0)*(MOD(19-Wochenmengen!$C$2:$C$251,52)&lt;=MOD(Wochenmengen!$D$2:$D$251-Wochenmengen!$C$2:$C$251,52))*Wochenmengen!$F$2:$F$251)/$D23))</f>
        <v/>
      </c>
      <c r="Y23" s="36">
        <f>IF(OR($A23="",$B23="",$C23="",N($D23)=0),"",IF(MOD(20-$B23,52)&gt;MOD($C23-$B23,52),"",SUMPRODUCT((Sätze!$B$2:$B$251=$A23)*(Wochenmengen!$C$2:$C$251&gt;0)*(MOD(20-Wochenmengen!$C$2:$C$251,52)&lt;=MOD(Wochenmengen!$D$2:$D$251-Wochenmengen!$C$2:$C$251,52))*Wochenmengen!$F$2:$F$251)/$D23))</f>
        <v/>
      </c>
      <c r="Z23" s="36">
        <f>IF(OR($A23="",$B23="",$C23="",N($D23)=0),"",IF(MOD(21-$B23,52)&gt;MOD($C23-$B23,52),"",SUMPRODUCT((Sätze!$B$2:$B$251=$A23)*(Wochenmengen!$C$2:$C$251&gt;0)*(MOD(21-Wochenmengen!$C$2:$C$251,52)&lt;=MOD(Wochenmengen!$D$2:$D$251-Wochenmengen!$C$2:$C$251,52))*Wochenmengen!$F$2:$F$251)/$D23))</f>
        <v/>
      </c>
      <c r="AA23" s="36">
        <f>IF(OR($A23="",$B23="",$C23="",N($D23)=0),"",IF(MOD(22-$B23,52)&gt;MOD($C23-$B23,52),"",SUMPRODUCT((Sätze!$B$2:$B$251=$A23)*(Wochenmengen!$C$2:$C$251&gt;0)*(MOD(22-Wochenmengen!$C$2:$C$251,52)&lt;=MOD(Wochenmengen!$D$2:$D$251-Wochenmengen!$C$2:$C$251,52))*Wochenmengen!$F$2:$F$251)/$D23))</f>
        <v/>
      </c>
      <c r="AB23" s="36">
        <f>IF(OR($A23="",$B23="",$C23="",N($D23)=0),"",IF(MOD(23-$B23,52)&gt;MOD($C23-$B23,52),"",SUMPRODUCT((Sätze!$B$2:$B$251=$A23)*(Wochenmengen!$C$2:$C$251&gt;0)*(MOD(23-Wochenmengen!$C$2:$C$251,52)&lt;=MOD(Wochenmengen!$D$2:$D$251-Wochenmengen!$C$2:$C$251,52))*Wochenmengen!$F$2:$F$251)/$D23))</f>
        <v/>
      </c>
      <c r="AC23" s="36">
        <f>IF(OR($A23="",$B23="",$C23="",N($D23)=0),"",IF(MOD(24-$B23,52)&gt;MOD($C23-$B23,52),"",SUMPRODUCT((Sätze!$B$2:$B$251=$A23)*(Wochenmengen!$C$2:$C$251&gt;0)*(MOD(24-Wochenmengen!$C$2:$C$251,52)&lt;=MOD(Wochenmengen!$D$2:$D$251-Wochenmengen!$C$2:$C$251,52))*Wochenmengen!$F$2:$F$251)/$D23))</f>
        <v/>
      </c>
      <c r="AD23" s="36">
        <f>IF(OR($A23="",$B23="",$C23="",N($D23)=0),"",IF(MOD(25-$B23,52)&gt;MOD($C23-$B23,52),"",SUMPRODUCT((Sätze!$B$2:$B$251=$A23)*(Wochenmengen!$C$2:$C$251&gt;0)*(MOD(25-Wochenmengen!$C$2:$C$251,52)&lt;=MOD(Wochenmengen!$D$2:$D$251-Wochenmengen!$C$2:$C$251,52))*Wochenmengen!$F$2:$F$251)/$D23))</f>
        <v/>
      </c>
      <c r="AE23" s="36">
        <f>IF(OR($A23="",$B23="",$C23="",N($D23)=0),"",IF(MOD(26-$B23,52)&gt;MOD($C23-$B23,52),"",SUMPRODUCT((Sätze!$B$2:$B$251=$A23)*(Wochenmengen!$C$2:$C$251&gt;0)*(MOD(26-Wochenmengen!$C$2:$C$251,52)&lt;=MOD(Wochenmengen!$D$2:$D$251-Wochenmengen!$C$2:$C$251,52))*Wochenmengen!$F$2:$F$251)/$D23))</f>
        <v/>
      </c>
      <c r="AF23" s="36">
        <f>IF(OR($A23="",$B23="",$C23="",N($D23)=0),"",IF(MOD(27-$B23,52)&gt;MOD($C23-$B23,52),"",SUMPRODUCT((Sätze!$B$2:$B$251=$A23)*(Wochenmengen!$C$2:$C$251&gt;0)*(MOD(27-Wochenmengen!$C$2:$C$251,52)&lt;=MOD(Wochenmengen!$D$2:$D$251-Wochenmengen!$C$2:$C$251,52))*Wochenmengen!$F$2:$F$251)/$D23))</f>
        <v/>
      </c>
      <c r="AG23" s="36">
        <f>IF(OR($A23="",$B23="",$C23="",N($D23)=0),"",IF(MOD(28-$B23,52)&gt;MOD($C23-$B23,52),"",SUMPRODUCT((Sätze!$B$2:$B$251=$A23)*(Wochenmengen!$C$2:$C$251&gt;0)*(MOD(28-Wochenmengen!$C$2:$C$251,52)&lt;=MOD(Wochenmengen!$D$2:$D$251-Wochenmengen!$C$2:$C$251,52))*Wochenmengen!$F$2:$F$251)/$D23))</f>
        <v/>
      </c>
      <c r="AH23" s="36">
        <f>IF(OR($A23="",$B23="",$C23="",N($D23)=0),"",IF(MOD(29-$B23,52)&gt;MOD($C23-$B23,52),"",SUMPRODUCT((Sätze!$B$2:$B$251=$A23)*(Wochenmengen!$C$2:$C$251&gt;0)*(MOD(29-Wochenmengen!$C$2:$C$251,52)&lt;=MOD(Wochenmengen!$D$2:$D$251-Wochenmengen!$C$2:$C$251,52))*Wochenmengen!$F$2:$F$251)/$D23))</f>
        <v/>
      </c>
      <c r="AI23" s="36">
        <f>IF(OR($A23="",$B23="",$C23="",N($D23)=0),"",IF(MOD(30-$B23,52)&gt;MOD($C23-$B23,52),"",SUMPRODUCT((Sätze!$B$2:$B$251=$A23)*(Wochenmengen!$C$2:$C$251&gt;0)*(MOD(30-Wochenmengen!$C$2:$C$251,52)&lt;=MOD(Wochenmengen!$D$2:$D$251-Wochenmengen!$C$2:$C$251,52))*Wochenmengen!$F$2:$F$251)/$D23))</f>
        <v/>
      </c>
      <c r="AJ23" s="36">
        <f>IF(OR($A23="",$B23="",$C23="",N($D23)=0),"",IF(MOD(31-$B23,52)&gt;MOD($C23-$B23,52),"",SUMPRODUCT((Sätze!$B$2:$B$251=$A23)*(Wochenmengen!$C$2:$C$251&gt;0)*(MOD(31-Wochenmengen!$C$2:$C$251,52)&lt;=MOD(Wochenmengen!$D$2:$D$251-Wochenmengen!$C$2:$C$251,52))*Wochenmengen!$F$2:$F$251)/$D23))</f>
        <v/>
      </c>
      <c r="AK23" s="36">
        <f>IF(OR($A23="",$B23="",$C23="",N($D23)=0),"",IF(MOD(32-$B23,52)&gt;MOD($C23-$B23,52),"",SUMPRODUCT((Sätze!$B$2:$B$251=$A23)*(Wochenmengen!$C$2:$C$251&gt;0)*(MOD(32-Wochenmengen!$C$2:$C$251,52)&lt;=MOD(Wochenmengen!$D$2:$D$251-Wochenmengen!$C$2:$C$251,52))*Wochenmengen!$F$2:$F$251)/$D23))</f>
        <v/>
      </c>
      <c r="AL23" s="36">
        <f>IF(OR($A23="",$B23="",$C23="",N($D23)=0),"",IF(MOD(33-$B23,52)&gt;MOD($C23-$B23,52),"",SUMPRODUCT((Sätze!$B$2:$B$251=$A23)*(Wochenmengen!$C$2:$C$251&gt;0)*(MOD(33-Wochenmengen!$C$2:$C$251,52)&lt;=MOD(Wochenmengen!$D$2:$D$251-Wochenmengen!$C$2:$C$251,52))*Wochenmengen!$F$2:$F$251)/$D23))</f>
        <v/>
      </c>
      <c r="AM23" s="36">
        <f>IF(OR($A23="",$B23="",$C23="",N($D23)=0),"",IF(MOD(34-$B23,52)&gt;MOD($C23-$B23,52),"",SUMPRODUCT((Sätze!$B$2:$B$251=$A23)*(Wochenmengen!$C$2:$C$251&gt;0)*(MOD(34-Wochenmengen!$C$2:$C$251,52)&lt;=MOD(Wochenmengen!$D$2:$D$251-Wochenmengen!$C$2:$C$251,52))*Wochenmengen!$F$2:$F$251)/$D23))</f>
        <v/>
      </c>
      <c r="AN23" s="36">
        <f>IF(OR($A23="",$B23="",$C23="",N($D23)=0),"",IF(MOD(35-$B23,52)&gt;MOD($C23-$B23,52),"",SUMPRODUCT((Sätze!$B$2:$B$251=$A23)*(Wochenmengen!$C$2:$C$251&gt;0)*(MOD(35-Wochenmengen!$C$2:$C$251,52)&lt;=MOD(Wochenmengen!$D$2:$D$251-Wochenmengen!$C$2:$C$251,52))*Wochenmengen!$F$2:$F$251)/$D23))</f>
        <v/>
      </c>
      <c r="AO23" s="36">
        <f>IF(OR($A23="",$B23="",$C23="",N($D23)=0),"",IF(MOD(36-$B23,52)&gt;MOD($C23-$B23,52),"",SUMPRODUCT((Sätze!$B$2:$B$251=$A23)*(Wochenmengen!$C$2:$C$251&gt;0)*(MOD(36-Wochenmengen!$C$2:$C$251,52)&lt;=MOD(Wochenmengen!$D$2:$D$251-Wochenmengen!$C$2:$C$251,52))*Wochenmengen!$F$2:$F$251)/$D23))</f>
        <v/>
      </c>
      <c r="AP23" s="36">
        <f>IF(OR($A23="",$B23="",$C23="",N($D23)=0),"",IF(MOD(37-$B23,52)&gt;MOD($C23-$B23,52),"",SUMPRODUCT((Sätze!$B$2:$B$251=$A23)*(Wochenmengen!$C$2:$C$251&gt;0)*(MOD(37-Wochenmengen!$C$2:$C$251,52)&lt;=MOD(Wochenmengen!$D$2:$D$251-Wochenmengen!$C$2:$C$251,52))*Wochenmengen!$F$2:$F$251)/$D23))</f>
        <v/>
      </c>
      <c r="AQ23" s="36">
        <f>IF(OR($A23="",$B23="",$C23="",N($D23)=0),"",IF(MOD(38-$B23,52)&gt;MOD($C23-$B23,52),"",SUMPRODUCT((Sätze!$B$2:$B$251=$A23)*(Wochenmengen!$C$2:$C$251&gt;0)*(MOD(38-Wochenmengen!$C$2:$C$251,52)&lt;=MOD(Wochenmengen!$D$2:$D$251-Wochenmengen!$C$2:$C$251,52))*Wochenmengen!$F$2:$F$251)/$D23))</f>
        <v/>
      </c>
      <c r="AR23" s="36">
        <f>IF(OR($A23="",$B23="",$C23="",N($D23)=0),"",IF(MOD(39-$B23,52)&gt;MOD($C23-$B23,52),"",SUMPRODUCT((Sätze!$B$2:$B$251=$A23)*(Wochenmengen!$C$2:$C$251&gt;0)*(MOD(39-Wochenmengen!$C$2:$C$251,52)&lt;=MOD(Wochenmengen!$D$2:$D$251-Wochenmengen!$C$2:$C$251,52))*Wochenmengen!$F$2:$F$251)/$D23))</f>
        <v/>
      </c>
      <c r="AS23" s="36">
        <f>IF(OR($A23="",$B23="",$C23="",N($D23)=0),"",IF(MOD(40-$B23,52)&gt;MOD($C23-$B23,52),"",SUMPRODUCT((Sätze!$B$2:$B$251=$A23)*(Wochenmengen!$C$2:$C$251&gt;0)*(MOD(40-Wochenmengen!$C$2:$C$251,52)&lt;=MOD(Wochenmengen!$D$2:$D$251-Wochenmengen!$C$2:$C$251,52))*Wochenmengen!$F$2:$F$251)/$D23))</f>
        <v/>
      </c>
      <c r="AT23" s="36">
        <f>IF(OR($A23="",$B23="",$C23="",N($D23)=0),"",IF(MOD(41-$B23,52)&gt;MOD($C23-$B23,52),"",SUMPRODUCT((Sätze!$B$2:$B$251=$A23)*(Wochenmengen!$C$2:$C$251&gt;0)*(MOD(41-Wochenmengen!$C$2:$C$251,52)&lt;=MOD(Wochenmengen!$D$2:$D$251-Wochenmengen!$C$2:$C$251,52))*Wochenmengen!$F$2:$F$251)/$D23))</f>
        <v/>
      </c>
      <c r="AU23" s="36">
        <f>IF(OR($A23="",$B23="",$C23="",N($D23)=0),"",IF(MOD(42-$B23,52)&gt;MOD($C23-$B23,52),"",SUMPRODUCT((Sätze!$B$2:$B$251=$A23)*(Wochenmengen!$C$2:$C$251&gt;0)*(MOD(42-Wochenmengen!$C$2:$C$251,52)&lt;=MOD(Wochenmengen!$D$2:$D$251-Wochenmengen!$C$2:$C$251,52))*Wochenmengen!$F$2:$F$251)/$D23))</f>
        <v/>
      </c>
      <c r="AV23" s="36">
        <f>IF(OR($A23="",$B23="",$C23="",N($D23)=0),"",IF(MOD(43-$B23,52)&gt;MOD($C23-$B23,52),"",SUMPRODUCT((Sätze!$B$2:$B$251=$A23)*(Wochenmengen!$C$2:$C$251&gt;0)*(MOD(43-Wochenmengen!$C$2:$C$251,52)&lt;=MOD(Wochenmengen!$D$2:$D$251-Wochenmengen!$C$2:$C$251,52))*Wochenmengen!$F$2:$F$251)/$D23))</f>
        <v/>
      </c>
      <c r="AW23" s="36">
        <f>IF(OR($A23="",$B23="",$C23="",N($D23)=0),"",IF(MOD(44-$B23,52)&gt;MOD($C23-$B23,52),"",SUMPRODUCT((Sätze!$B$2:$B$251=$A23)*(Wochenmengen!$C$2:$C$251&gt;0)*(MOD(44-Wochenmengen!$C$2:$C$251,52)&lt;=MOD(Wochenmengen!$D$2:$D$251-Wochenmengen!$C$2:$C$251,52))*Wochenmengen!$F$2:$F$251)/$D23))</f>
        <v/>
      </c>
      <c r="AX23" s="36">
        <f>IF(OR($A23="",$B23="",$C23="",N($D23)=0),"",IF(MOD(45-$B23,52)&gt;MOD($C23-$B23,52),"",SUMPRODUCT((Sätze!$B$2:$B$251=$A23)*(Wochenmengen!$C$2:$C$251&gt;0)*(MOD(45-Wochenmengen!$C$2:$C$251,52)&lt;=MOD(Wochenmengen!$D$2:$D$251-Wochenmengen!$C$2:$C$251,52))*Wochenmengen!$F$2:$F$251)/$D23))</f>
        <v/>
      </c>
      <c r="AY23" s="36">
        <f>IF(OR($A23="",$B23="",$C23="",N($D23)=0),"",IF(MOD(46-$B23,52)&gt;MOD($C23-$B23,52),"",SUMPRODUCT((Sätze!$B$2:$B$251=$A23)*(Wochenmengen!$C$2:$C$251&gt;0)*(MOD(46-Wochenmengen!$C$2:$C$251,52)&lt;=MOD(Wochenmengen!$D$2:$D$251-Wochenmengen!$C$2:$C$251,52))*Wochenmengen!$F$2:$F$251)/$D23))</f>
        <v/>
      </c>
      <c r="AZ23" s="36">
        <f>IF(OR($A23="",$B23="",$C23="",N($D23)=0),"",IF(MOD(47-$B23,52)&gt;MOD($C23-$B23,52),"",SUMPRODUCT((Sätze!$B$2:$B$251=$A23)*(Wochenmengen!$C$2:$C$251&gt;0)*(MOD(47-Wochenmengen!$C$2:$C$251,52)&lt;=MOD(Wochenmengen!$D$2:$D$251-Wochenmengen!$C$2:$C$251,52))*Wochenmengen!$F$2:$F$251)/$D23))</f>
        <v/>
      </c>
      <c r="BA23" s="36">
        <f>IF(OR($A23="",$B23="",$C23="",N($D23)=0),"",IF(MOD(48-$B23,52)&gt;MOD($C23-$B23,52),"",SUMPRODUCT((Sätze!$B$2:$B$251=$A23)*(Wochenmengen!$C$2:$C$251&gt;0)*(MOD(48-Wochenmengen!$C$2:$C$251,52)&lt;=MOD(Wochenmengen!$D$2:$D$251-Wochenmengen!$C$2:$C$251,52))*Wochenmengen!$F$2:$F$251)/$D23))</f>
        <v/>
      </c>
      <c r="BB23" s="36">
        <f>IF(OR($A23="",$B23="",$C23="",N($D23)=0),"",IF(MOD(49-$B23,52)&gt;MOD($C23-$B23,52),"",SUMPRODUCT((Sätze!$B$2:$B$251=$A23)*(Wochenmengen!$C$2:$C$251&gt;0)*(MOD(49-Wochenmengen!$C$2:$C$251,52)&lt;=MOD(Wochenmengen!$D$2:$D$251-Wochenmengen!$C$2:$C$251,52))*Wochenmengen!$F$2:$F$251)/$D23))</f>
        <v/>
      </c>
      <c r="BC23" s="36">
        <f>IF(OR($A23="",$B23="",$C23="",N($D23)=0),"",IF(MOD(50-$B23,52)&gt;MOD($C23-$B23,52),"",SUMPRODUCT((Sätze!$B$2:$B$251=$A23)*(Wochenmengen!$C$2:$C$251&gt;0)*(MOD(50-Wochenmengen!$C$2:$C$251,52)&lt;=MOD(Wochenmengen!$D$2:$D$251-Wochenmengen!$C$2:$C$251,52))*Wochenmengen!$F$2:$F$251)/$D23))</f>
        <v/>
      </c>
      <c r="BD23" s="36">
        <f>IF(OR($A23="",$B23="",$C23="",N($D23)=0),"",IF(MOD(51-$B23,52)&gt;MOD($C23-$B23,52),"",SUMPRODUCT((Sätze!$B$2:$B$251=$A23)*(Wochenmengen!$C$2:$C$251&gt;0)*(MOD(51-Wochenmengen!$C$2:$C$251,52)&lt;=MOD(Wochenmengen!$D$2:$D$251-Wochenmengen!$C$2:$C$251,52))*Wochenmengen!$F$2:$F$251)/$D23))</f>
        <v/>
      </c>
      <c r="BE23" s="36">
        <f>IF(OR($A23="",$B23="",$C23="",N($D23)=0),"",IF(MOD(52-$B23,52)&gt;MOD($C23-$B23,52),"",SUMPRODUCT((Sätze!$B$2:$B$251=$A23)*(Wochenmengen!$C$2:$C$251&gt;0)*(MOD(52-Wochenmengen!$C$2:$C$251,52)&lt;=MOD(Wochenmengen!$D$2:$D$251-Wochenmengen!$C$2:$C$251,52))*Wochenmengen!$F$2:$F$251)/$D23))</f>
        <v/>
      </c>
      <c r="BF23" s="26">
        <f>IF($A23="","",SUMPRODUCT((F23:BE23&lt;&gt;"")*(F23:BE23&lt;1)))</f>
        <v/>
      </c>
    </row>
    <row r="24">
      <c r="A24" s="10">
        <f>IF(Bedarf!$B30="","",Bedarf!$B30)</f>
        <v/>
      </c>
      <c r="B24" s="26">
        <f>IF($A24="","",IF(Bedarf!$E30&lt;&gt;"",Bedarf!$E30,IFERROR(IF(_xlfn.MINIFS(Sätze!$H$2:$H$251,Sätze!$B$2:$B$251,$A24)=0,"",_xlfn.MINIFS(Sätze!$H$2:$H$251,Sätze!$B$2:$B$251,$A24)),"")))</f>
        <v/>
      </c>
      <c r="C24" s="26">
        <f>IF($A24="","",IF(Bedarf!$F30&lt;&gt;"",Bedarf!$F30,IFERROR(IF(_xlfn.MAXIFS(Sätze!$I$2:$I$251,Sätze!$B$2:$B$251,$A24)=0,"",_xlfn.MAXIFS(Sätze!$I$2:$I$251,Sätze!$B$2:$B$251,$A24)),"")))</f>
        <v/>
      </c>
      <c r="D24" s="15">
        <f>IF(OR($A24="",N(Bedarf!$G30)=0),"",Bedarf!$G30)</f>
        <v/>
      </c>
      <c r="E24" s="10">
        <f>IF($A24="","",T(Bedarf!$D30))</f>
        <v/>
      </c>
      <c r="F24" s="36">
        <f>IF(OR($A24="",$B24="",$C24="",N($D24)=0),"",IF(MOD(1-$B24,52)&gt;MOD($C24-$B24,52),"",SUMPRODUCT((Sätze!$B$2:$B$251=$A24)*(Wochenmengen!$C$2:$C$251&gt;0)*(MOD(1-Wochenmengen!$C$2:$C$251,52)&lt;=MOD(Wochenmengen!$D$2:$D$251-Wochenmengen!$C$2:$C$251,52))*Wochenmengen!$F$2:$F$251)/$D24))</f>
        <v/>
      </c>
      <c r="G24" s="36">
        <f>IF(OR($A24="",$B24="",$C24="",N($D24)=0),"",IF(MOD(2-$B24,52)&gt;MOD($C24-$B24,52),"",SUMPRODUCT((Sätze!$B$2:$B$251=$A24)*(Wochenmengen!$C$2:$C$251&gt;0)*(MOD(2-Wochenmengen!$C$2:$C$251,52)&lt;=MOD(Wochenmengen!$D$2:$D$251-Wochenmengen!$C$2:$C$251,52))*Wochenmengen!$F$2:$F$251)/$D24))</f>
        <v/>
      </c>
      <c r="H24" s="36">
        <f>IF(OR($A24="",$B24="",$C24="",N($D24)=0),"",IF(MOD(3-$B24,52)&gt;MOD($C24-$B24,52),"",SUMPRODUCT((Sätze!$B$2:$B$251=$A24)*(Wochenmengen!$C$2:$C$251&gt;0)*(MOD(3-Wochenmengen!$C$2:$C$251,52)&lt;=MOD(Wochenmengen!$D$2:$D$251-Wochenmengen!$C$2:$C$251,52))*Wochenmengen!$F$2:$F$251)/$D24))</f>
        <v/>
      </c>
      <c r="I24" s="36">
        <f>IF(OR($A24="",$B24="",$C24="",N($D24)=0),"",IF(MOD(4-$B24,52)&gt;MOD($C24-$B24,52),"",SUMPRODUCT((Sätze!$B$2:$B$251=$A24)*(Wochenmengen!$C$2:$C$251&gt;0)*(MOD(4-Wochenmengen!$C$2:$C$251,52)&lt;=MOD(Wochenmengen!$D$2:$D$251-Wochenmengen!$C$2:$C$251,52))*Wochenmengen!$F$2:$F$251)/$D24))</f>
        <v/>
      </c>
      <c r="J24" s="36">
        <f>IF(OR($A24="",$B24="",$C24="",N($D24)=0),"",IF(MOD(5-$B24,52)&gt;MOD($C24-$B24,52),"",SUMPRODUCT((Sätze!$B$2:$B$251=$A24)*(Wochenmengen!$C$2:$C$251&gt;0)*(MOD(5-Wochenmengen!$C$2:$C$251,52)&lt;=MOD(Wochenmengen!$D$2:$D$251-Wochenmengen!$C$2:$C$251,52))*Wochenmengen!$F$2:$F$251)/$D24))</f>
        <v/>
      </c>
      <c r="K24" s="36">
        <f>IF(OR($A24="",$B24="",$C24="",N($D24)=0),"",IF(MOD(6-$B24,52)&gt;MOD($C24-$B24,52),"",SUMPRODUCT((Sätze!$B$2:$B$251=$A24)*(Wochenmengen!$C$2:$C$251&gt;0)*(MOD(6-Wochenmengen!$C$2:$C$251,52)&lt;=MOD(Wochenmengen!$D$2:$D$251-Wochenmengen!$C$2:$C$251,52))*Wochenmengen!$F$2:$F$251)/$D24))</f>
        <v/>
      </c>
      <c r="L24" s="36">
        <f>IF(OR($A24="",$B24="",$C24="",N($D24)=0),"",IF(MOD(7-$B24,52)&gt;MOD($C24-$B24,52),"",SUMPRODUCT((Sätze!$B$2:$B$251=$A24)*(Wochenmengen!$C$2:$C$251&gt;0)*(MOD(7-Wochenmengen!$C$2:$C$251,52)&lt;=MOD(Wochenmengen!$D$2:$D$251-Wochenmengen!$C$2:$C$251,52))*Wochenmengen!$F$2:$F$251)/$D24))</f>
        <v/>
      </c>
      <c r="M24" s="36">
        <f>IF(OR($A24="",$B24="",$C24="",N($D24)=0),"",IF(MOD(8-$B24,52)&gt;MOD($C24-$B24,52),"",SUMPRODUCT((Sätze!$B$2:$B$251=$A24)*(Wochenmengen!$C$2:$C$251&gt;0)*(MOD(8-Wochenmengen!$C$2:$C$251,52)&lt;=MOD(Wochenmengen!$D$2:$D$251-Wochenmengen!$C$2:$C$251,52))*Wochenmengen!$F$2:$F$251)/$D24))</f>
        <v/>
      </c>
      <c r="N24" s="36">
        <f>IF(OR($A24="",$B24="",$C24="",N($D24)=0),"",IF(MOD(9-$B24,52)&gt;MOD($C24-$B24,52),"",SUMPRODUCT((Sätze!$B$2:$B$251=$A24)*(Wochenmengen!$C$2:$C$251&gt;0)*(MOD(9-Wochenmengen!$C$2:$C$251,52)&lt;=MOD(Wochenmengen!$D$2:$D$251-Wochenmengen!$C$2:$C$251,52))*Wochenmengen!$F$2:$F$251)/$D24))</f>
        <v/>
      </c>
      <c r="O24" s="36">
        <f>IF(OR($A24="",$B24="",$C24="",N($D24)=0),"",IF(MOD(10-$B24,52)&gt;MOD($C24-$B24,52),"",SUMPRODUCT((Sätze!$B$2:$B$251=$A24)*(Wochenmengen!$C$2:$C$251&gt;0)*(MOD(10-Wochenmengen!$C$2:$C$251,52)&lt;=MOD(Wochenmengen!$D$2:$D$251-Wochenmengen!$C$2:$C$251,52))*Wochenmengen!$F$2:$F$251)/$D24))</f>
        <v/>
      </c>
      <c r="P24" s="36">
        <f>IF(OR($A24="",$B24="",$C24="",N($D24)=0),"",IF(MOD(11-$B24,52)&gt;MOD($C24-$B24,52),"",SUMPRODUCT((Sätze!$B$2:$B$251=$A24)*(Wochenmengen!$C$2:$C$251&gt;0)*(MOD(11-Wochenmengen!$C$2:$C$251,52)&lt;=MOD(Wochenmengen!$D$2:$D$251-Wochenmengen!$C$2:$C$251,52))*Wochenmengen!$F$2:$F$251)/$D24))</f>
        <v/>
      </c>
      <c r="Q24" s="36">
        <f>IF(OR($A24="",$B24="",$C24="",N($D24)=0),"",IF(MOD(12-$B24,52)&gt;MOD($C24-$B24,52),"",SUMPRODUCT((Sätze!$B$2:$B$251=$A24)*(Wochenmengen!$C$2:$C$251&gt;0)*(MOD(12-Wochenmengen!$C$2:$C$251,52)&lt;=MOD(Wochenmengen!$D$2:$D$251-Wochenmengen!$C$2:$C$251,52))*Wochenmengen!$F$2:$F$251)/$D24))</f>
        <v/>
      </c>
      <c r="R24" s="36">
        <f>IF(OR($A24="",$B24="",$C24="",N($D24)=0),"",IF(MOD(13-$B24,52)&gt;MOD($C24-$B24,52),"",SUMPRODUCT((Sätze!$B$2:$B$251=$A24)*(Wochenmengen!$C$2:$C$251&gt;0)*(MOD(13-Wochenmengen!$C$2:$C$251,52)&lt;=MOD(Wochenmengen!$D$2:$D$251-Wochenmengen!$C$2:$C$251,52))*Wochenmengen!$F$2:$F$251)/$D24))</f>
        <v/>
      </c>
      <c r="S24" s="36">
        <f>IF(OR($A24="",$B24="",$C24="",N($D24)=0),"",IF(MOD(14-$B24,52)&gt;MOD($C24-$B24,52),"",SUMPRODUCT((Sätze!$B$2:$B$251=$A24)*(Wochenmengen!$C$2:$C$251&gt;0)*(MOD(14-Wochenmengen!$C$2:$C$251,52)&lt;=MOD(Wochenmengen!$D$2:$D$251-Wochenmengen!$C$2:$C$251,52))*Wochenmengen!$F$2:$F$251)/$D24))</f>
        <v/>
      </c>
      <c r="T24" s="36">
        <f>IF(OR($A24="",$B24="",$C24="",N($D24)=0),"",IF(MOD(15-$B24,52)&gt;MOD($C24-$B24,52),"",SUMPRODUCT((Sätze!$B$2:$B$251=$A24)*(Wochenmengen!$C$2:$C$251&gt;0)*(MOD(15-Wochenmengen!$C$2:$C$251,52)&lt;=MOD(Wochenmengen!$D$2:$D$251-Wochenmengen!$C$2:$C$251,52))*Wochenmengen!$F$2:$F$251)/$D24))</f>
        <v/>
      </c>
      <c r="U24" s="36">
        <f>IF(OR($A24="",$B24="",$C24="",N($D24)=0),"",IF(MOD(16-$B24,52)&gt;MOD($C24-$B24,52),"",SUMPRODUCT((Sätze!$B$2:$B$251=$A24)*(Wochenmengen!$C$2:$C$251&gt;0)*(MOD(16-Wochenmengen!$C$2:$C$251,52)&lt;=MOD(Wochenmengen!$D$2:$D$251-Wochenmengen!$C$2:$C$251,52))*Wochenmengen!$F$2:$F$251)/$D24))</f>
        <v/>
      </c>
      <c r="V24" s="36">
        <f>IF(OR($A24="",$B24="",$C24="",N($D24)=0),"",IF(MOD(17-$B24,52)&gt;MOD($C24-$B24,52),"",SUMPRODUCT((Sätze!$B$2:$B$251=$A24)*(Wochenmengen!$C$2:$C$251&gt;0)*(MOD(17-Wochenmengen!$C$2:$C$251,52)&lt;=MOD(Wochenmengen!$D$2:$D$251-Wochenmengen!$C$2:$C$251,52))*Wochenmengen!$F$2:$F$251)/$D24))</f>
        <v/>
      </c>
      <c r="W24" s="36">
        <f>IF(OR($A24="",$B24="",$C24="",N($D24)=0),"",IF(MOD(18-$B24,52)&gt;MOD($C24-$B24,52),"",SUMPRODUCT((Sätze!$B$2:$B$251=$A24)*(Wochenmengen!$C$2:$C$251&gt;0)*(MOD(18-Wochenmengen!$C$2:$C$251,52)&lt;=MOD(Wochenmengen!$D$2:$D$251-Wochenmengen!$C$2:$C$251,52))*Wochenmengen!$F$2:$F$251)/$D24))</f>
        <v/>
      </c>
      <c r="X24" s="36">
        <f>IF(OR($A24="",$B24="",$C24="",N($D24)=0),"",IF(MOD(19-$B24,52)&gt;MOD($C24-$B24,52),"",SUMPRODUCT((Sätze!$B$2:$B$251=$A24)*(Wochenmengen!$C$2:$C$251&gt;0)*(MOD(19-Wochenmengen!$C$2:$C$251,52)&lt;=MOD(Wochenmengen!$D$2:$D$251-Wochenmengen!$C$2:$C$251,52))*Wochenmengen!$F$2:$F$251)/$D24))</f>
        <v/>
      </c>
      <c r="Y24" s="36">
        <f>IF(OR($A24="",$B24="",$C24="",N($D24)=0),"",IF(MOD(20-$B24,52)&gt;MOD($C24-$B24,52),"",SUMPRODUCT((Sätze!$B$2:$B$251=$A24)*(Wochenmengen!$C$2:$C$251&gt;0)*(MOD(20-Wochenmengen!$C$2:$C$251,52)&lt;=MOD(Wochenmengen!$D$2:$D$251-Wochenmengen!$C$2:$C$251,52))*Wochenmengen!$F$2:$F$251)/$D24))</f>
        <v/>
      </c>
      <c r="Z24" s="36">
        <f>IF(OR($A24="",$B24="",$C24="",N($D24)=0),"",IF(MOD(21-$B24,52)&gt;MOD($C24-$B24,52),"",SUMPRODUCT((Sätze!$B$2:$B$251=$A24)*(Wochenmengen!$C$2:$C$251&gt;0)*(MOD(21-Wochenmengen!$C$2:$C$251,52)&lt;=MOD(Wochenmengen!$D$2:$D$251-Wochenmengen!$C$2:$C$251,52))*Wochenmengen!$F$2:$F$251)/$D24))</f>
        <v/>
      </c>
      <c r="AA24" s="36">
        <f>IF(OR($A24="",$B24="",$C24="",N($D24)=0),"",IF(MOD(22-$B24,52)&gt;MOD($C24-$B24,52),"",SUMPRODUCT((Sätze!$B$2:$B$251=$A24)*(Wochenmengen!$C$2:$C$251&gt;0)*(MOD(22-Wochenmengen!$C$2:$C$251,52)&lt;=MOD(Wochenmengen!$D$2:$D$251-Wochenmengen!$C$2:$C$251,52))*Wochenmengen!$F$2:$F$251)/$D24))</f>
        <v/>
      </c>
      <c r="AB24" s="36">
        <f>IF(OR($A24="",$B24="",$C24="",N($D24)=0),"",IF(MOD(23-$B24,52)&gt;MOD($C24-$B24,52),"",SUMPRODUCT((Sätze!$B$2:$B$251=$A24)*(Wochenmengen!$C$2:$C$251&gt;0)*(MOD(23-Wochenmengen!$C$2:$C$251,52)&lt;=MOD(Wochenmengen!$D$2:$D$251-Wochenmengen!$C$2:$C$251,52))*Wochenmengen!$F$2:$F$251)/$D24))</f>
        <v/>
      </c>
      <c r="AC24" s="36">
        <f>IF(OR($A24="",$B24="",$C24="",N($D24)=0),"",IF(MOD(24-$B24,52)&gt;MOD($C24-$B24,52),"",SUMPRODUCT((Sätze!$B$2:$B$251=$A24)*(Wochenmengen!$C$2:$C$251&gt;0)*(MOD(24-Wochenmengen!$C$2:$C$251,52)&lt;=MOD(Wochenmengen!$D$2:$D$251-Wochenmengen!$C$2:$C$251,52))*Wochenmengen!$F$2:$F$251)/$D24))</f>
        <v/>
      </c>
      <c r="AD24" s="36">
        <f>IF(OR($A24="",$B24="",$C24="",N($D24)=0),"",IF(MOD(25-$B24,52)&gt;MOD($C24-$B24,52),"",SUMPRODUCT((Sätze!$B$2:$B$251=$A24)*(Wochenmengen!$C$2:$C$251&gt;0)*(MOD(25-Wochenmengen!$C$2:$C$251,52)&lt;=MOD(Wochenmengen!$D$2:$D$251-Wochenmengen!$C$2:$C$251,52))*Wochenmengen!$F$2:$F$251)/$D24))</f>
        <v/>
      </c>
      <c r="AE24" s="36">
        <f>IF(OR($A24="",$B24="",$C24="",N($D24)=0),"",IF(MOD(26-$B24,52)&gt;MOD($C24-$B24,52),"",SUMPRODUCT((Sätze!$B$2:$B$251=$A24)*(Wochenmengen!$C$2:$C$251&gt;0)*(MOD(26-Wochenmengen!$C$2:$C$251,52)&lt;=MOD(Wochenmengen!$D$2:$D$251-Wochenmengen!$C$2:$C$251,52))*Wochenmengen!$F$2:$F$251)/$D24))</f>
        <v/>
      </c>
      <c r="AF24" s="36">
        <f>IF(OR($A24="",$B24="",$C24="",N($D24)=0),"",IF(MOD(27-$B24,52)&gt;MOD($C24-$B24,52),"",SUMPRODUCT((Sätze!$B$2:$B$251=$A24)*(Wochenmengen!$C$2:$C$251&gt;0)*(MOD(27-Wochenmengen!$C$2:$C$251,52)&lt;=MOD(Wochenmengen!$D$2:$D$251-Wochenmengen!$C$2:$C$251,52))*Wochenmengen!$F$2:$F$251)/$D24))</f>
        <v/>
      </c>
      <c r="AG24" s="36">
        <f>IF(OR($A24="",$B24="",$C24="",N($D24)=0),"",IF(MOD(28-$B24,52)&gt;MOD($C24-$B24,52),"",SUMPRODUCT((Sätze!$B$2:$B$251=$A24)*(Wochenmengen!$C$2:$C$251&gt;0)*(MOD(28-Wochenmengen!$C$2:$C$251,52)&lt;=MOD(Wochenmengen!$D$2:$D$251-Wochenmengen!$C$2:$C$251,52))*Wochenmengen!$F$2:$F$251)/$D24))</f>
        <v/>
      </c>
      <c r="AH24" s="36">
        <f>IF(OR($A24="",$B24="",$C24="",N($D24)=0),"",IF(MOD(29-$B24,52)&gt;MOD($C24-$B24,52),"",SUMPRODUCT((Sätze!$B$2:$B$251=$A24)*(Wochenmengen!$C$2:$C$251&gt;0)*(MOD(29-Wochenmengen!$C$2:$C$251,52)&lt;=MOD(Wochenmengen!$D$2:$D$251-Wochenmengen!$C$2:$C$251,52))*Wochenmengen!$F$2:$F$251)/$D24))</f>
        <v/>
      </c>
      <c r="AI24" s="36">
        <f>IF(OR($A24="",$B24="",$C24="",N($D24)=0),"",IF(MOD(30-$B24,52)&gt;MOD($C24-$B24,52),"",SUMPRODUCT((Sätze!$B$2:$B$251=$A24)*(Wochenmengen!$C$2:$C$251&gt;0)*(MOD(30-Wochenmengen!$C$2:$C$251,52)&lt;=MOD(Wochenmengen!$D$2:$D$251-Wochenmengen!$C$2:$C$251,52))*Wochenmengen!$F$2:$F$251)/$D24))</f>
        <v/>
      </c>
      <c r="AJ24" s="36">
        <f>IF(OR($A24="",$B24="",$C24="",N($D24)=0),"",IF(MOD(31-$B24,52)&gt;MOD($C24-$B24,52),"",SUMPRODUCT((Sätze!$B$2:$B$251=$A24)*(Wochenmengen!$C$2:$C$251&gt;0)*(MOD(31-Wochenmengen!$C$2:$C$251,52)&lt;=MOD(Wochenmengen!$D$2:$D$251-Wochenmengen!$C$2:$C$251,52))*Wochenmengen!$F$2:$F$251)/$D24))</f>
        <v/>
      </c>
      <c r="AK24" s="36">
        <f>IF(OR($A24="",$B24="",$C24="",N($D24)=0),"",IF(MOD(32-$B24,52)&gt;MOD($C24-$B24,52),"",SUMPRODUCT((Sätze!$B$2:$B$251=$A24)*(Wochenmengen!$C$2:$C$251&gt;0)*(MOD(32-Wochenmengen!$C$2:$C$251,52)&lt;=MOD(Wochenmengen!$D$2:$D$251-Wochenmengen!$C$2:$C$251,52))*Wochenmengen!$F$2:$F$251)/$D24))</f>
        <v/>
      </c>
      <c r="AL24" s="36">
        <f>IF(OR($A24="",$B24="",$C24="",N($D24)=0),"",IF(MOD(33-$B24,52)&gt;MOD($C24-$B24,52),"",SUMPRODUCT((Sätze!$B$2:$B$251=$A24)*(Wochenmengen!$C$2:$C$251&gt;0)*(MOD(33-Wochenmengen!$C$2:$C$251,52)&lt;=MOD(Wochenmengen!$D$2:$D$251-Wochenmengen!$C$2:$C$251,52))*Wochenmengen!$F$2:$F$251)/$D24))</f>
        <v/>
      </c>
      <c r="AM24" s="36">
        <f>IF(OR($A24="",$B24="",$C24="",N($D24)=0),"",IF(MOD(34-$B24,52)&gt;MOD($C24-$B24,52),"",SUMPRODUCT((Sätze!$B$2:$B$251=$A24)*(Wochenmengen!$C$2:$C$251&gt;0)*(MOD(34-Wochenmengen!$C$2:$C$251,52)&lt;=MOD(Wochenmengen!$D$2:$D$251-Wochenmengen!$C$2:$C$251,52))*Wochenmengen!$F$2:$F$251)/$D24))</f>
        <v/>
      </c>
      <c r="AN24" s="36">
        <f>IF(OR($A24="",$B24="",$C24="",N($D24)=0),"",IF(MOD(35-$B24,52)&gt;MOD($C24-$B24,52),"",SUMPRODUCT((Sätze!$B$2:$B$251=$A24)*(Wochenmengen!$C$2:$C$251&gt;0)*(MOD(35-Wochenmengen!$C$2:$C$251,52)&lt;=MOD(Wochenmengen!$D$2:$D$251-Wochenmengen!$C$2:$C$251,52))*Wochenmengen!$F$2:$F$251)/$D24))</f>
        <v/>
      </c>
      <c r="AO24" s="36">
        <f>IF(OR($A24="",$B24="",$C24="",N($D24)=0),"",IF(MOD(36-$B24,52)&gt;MOD($C24-$B24,52),"",SUMPRODUCT((Sätze!$B$2:$B$251=$A24)*(Wochenmengen!$C$2:$C$251&gt;0)*(MOD(36-Wochenmengen!$C$2:$C$251,52)&lt;=MOD(Wochenmengen!$D$2:$D$251-Wochenmengen!$C$2:$C$251,52))*Wochenmengen!$F$2:$F$251)/$D24))</f>
        <v/>
      </c>
      <c r="AP24" s="36">
        <f>IF(OR($A24="",$B24="",$C24="",N($D24)=0),"",IF(MOD(37-$B24,52)&gt;MOD($C24-$B24,52),"",SUMPRODUCT((Sätze!$B$2:$B$251=$A24)*(Wochenmengen!$C$2:$C$251&gt;0)*(MOD(37-Wochenmengen!$C$2:$C$251,52)&lt;=MOD(Wochenmengen!$D$2:$D$251-Wochenmengen!$C$2:$C$251,52))*Wochenmengen!$F$2:$F$251)/$D24))</f>
        <v/>
      </c>
      <c r="AQ24" s="36">
        <f>IF(OR($A24="",$B24="",$C24="",N($D24)=0),"",IF(MOD(38-$B24,52)&gt;MOD($C24-$B24,52),"",SUMPRODUCT((Sätze!$B$2:$B$251=$A24)*(Wochenmengen!$C$2:$C$251&gt;0)*(MOD(38-Wochenmengen!$C$2:$C$251,52)&lt;=MOD(Wochenmengen!$D$2:$D$251-Wochenmengen!$C$2:$C$251,52))*Wochenmengen!$F$2:$F$251)/$D24))</f>
        <v/>
      </c>
      <c r="AR24" s="36">
        <f>IF(OR($A24="",$B24="",$C24="",N($D24)=0),"",IF(MOD(39-$B24,52)&gt;MOD($C24-$B24,52),"",SUMPRODUCT((Sätze!$B$2:$B$251=$A24)*(Wochenmengen!$C$2:$C$251&gt;0)*(MOD(39-Wochenmengen!$C$2:$C$251,52)&lt;=MOD(Wochenmengen!$D$2:$D$251-Wochenmengen!$C$2:$C$251,52))*Wochenmengen!$F$2:$F$251)/$D24))</f>
        <v/>
      </c>
      <c r="AS24" s="36">
        <f>IF(OR($A24="",$B24="",$C24="",N($D24)=0),"",IF(MOD(40-$B24,52)&gt;MOD($C24-$B24,52),"",SUMPRODUCT((Sätze!$B$2:$B$251=$A24)*(Wochenmengen!$C$2:$C$251&gt;0)*(MOD(40-Wochenmengen!$C$2:$C$251,52)&lt;=MOD(Wochenmengen!$D$2:$D$251-Wochenmengen!$C$2:$C$251,52))*Wochenmengen!$F$2:$F$251)/$D24))</f>
        <v/>
      </c>
      <c r="AT24" s="36">
        <f>IF(OR($A24="",$B24="",$C24="",N($D24)=0),"",IF(MOD(41-$B24,52)&gt;MOD($C24-$B24,52),"",SUMPRODUCT((Sätze!$B$2:$B$251=$A24)*(Wochenmengen!$C$2:$C$251&gt;0)*(MOD(41-Wochenmengen!$C$2:$C$251,52)&lt;=MOD(Wochenmengen!$D$2:$D$251-Wochenmengen!$C$2:$C$251,52))*Wochenmengen!$F$2:$F$251)/$D24))</f>
        <v/>
      </c>
      <c r="AU24" s="36">
        <f>IF(OR($A24="",$B24="",$C24="",N($D24)=0),"",IF(MOD(42-$B24,52)&gt;MOD($C24-$B24,52),"",SUMPRODUCT((Sätze!$B$2:$B$251=$A24)*(Wochenmengen!$C$2:$C$251&gt;0)*(MOD(42-Wochenmengen!$C$2:$C$251,52)&lt;=MOD(Wochenmengen!$D$2:$D$251-Wochenmengen!$C$2:$C$251,52))*Wochenmengen!$F$2:$F$251)/$D24))</f>
        <v/>
      </c>
      <c r="AV24" s="36">
        <f>IF(OR($A24="",$B24="",$C24="",N($D24)=0),"",IF(MOD(43-$B24,52)&gt;MOD($C24-$B24,52),"",SUMPRODUCT((Sätze!$B$2:$B$251=$A24)*(Wochenmengen!$C$2:$C$251&gt;0)*(MOD(43-Wochenmengen!$C$2:$C$251,52)&lt;=MOD(Wochenmengen!$D$2:$D$251-Wochenmengen!$C$2:$C$251,52))*Wochenmengen!$F$2:$F$251)/$D24))</f>
        <v/>
      </c>
      <c r="AW24" s="36">
        <f>IF(OR($A24="",$B24="",$C24="",N($D24)=0),"",IF(MOD(44-$B24,52)&gt;MOD($C24-$B24,52),"",SUMPRODUCT((Sätze!$B$2:$B$251=$A24)*(Wochenmengen!$C$2:$C$251&gt;0)*(MOD(44-Wochenmengen!$C$2:$C$251,52)&lt;=MOD(Wochenmengen!$D$2:$D$251-Wochenmengen!$C$2:$C$251,52))*Wochenmengen!$F$2:$F$251)/$D24))</f>
        <v/>
      </c>
      <c r="AX24" s="36">
        <f>IF(OR($A24="",$B24="",$C24="",N($D24)=0),"",IF(MOD(45-$B24,52)&gt;MOD($C24-$B24,52),"",SUMPRODUCT((Sätze!$B$2:$B$251=$A24)*(Wochenmengen!$C$2:$C$251&gt;0)*(MOD(45-Wochenmengen!$C$2:$C$251,52)&lt;=MOD(Wochenmengen!$D$2:$D$251-Wochenmengen!$C$2:$C$251,52))*Wochenmengen!$F$2:$F$251)/$D24))</f>
        <v/>
      </c>
      <c r="AY24" s="36">
        <f>IF(OR($A24="",$B24="",$C24="",N($D24)=0),"",IF(MOD(46-$B24,52)&gt;MOD($C24-$B24,52),"",SUMPRODUCT((Sätze!$B$2:$B$251=$A24)*(Wochenmengen!$C$2:$C$251&gt;0)*(MOD(46-Wochenmengen!$C$2:$C$251,52)&lt;=MOD(Wochenmengen!$D$2:$D$251-Wochenmengen!$C$2:$C$251,52))*Wochenmengen!$F$2:$F$251)/$D24))</f>
        <v/>
      </c>
      <c r="AZ24" s="36">
        <f>IF(OR($A24="",$B24="",$C24="",N($D24)=0),"",IF(MOD(47-$B24,52)&gt;MOD($C24-$B24,52),"",SUMPRODUCT((Sätze!$B$2:$B$251=$A24)*(Wochenmengen!$C$2:$C$251&gt;0)*(MOD(47-Wochenmengen!$C$2:$C$251,52)&lt;=MOD(Wochenmengen!$D$2:$D$251-Wochenmengen!$C$2:$C$251,52))*Wochenmengen!$F$2:$F$251)/$D24))</f>
        <v/>
      </c>
      <c r="BA24" s="36">
        <f>IF(OR($A24="",$B24="",$C24="",N($D24)=0),"",IF(MOD(48-$B24,52)&gt;MOD($C24-$B24,52),"",SUMPRODUCT((Sätze!$B$2:$B$251=$A24)*(Wochenmengen!$C$2:$C$251&gt;0)*(MOD(48-Wochenmengen!$C$2:$C$251,52)&lt;=MOD(Wochenmengen!$D$2:$D$251-Wochenmengen!$C$2:$C$251,52))*Wochenmengen!$F$2:$F$251)/$D24))</f>
        <v/>
      </c>
      <c r="BB24" s="36">
        <f>IF(OR($A24="",$B24="",$C24="",N($D24)=0),"",IF(MOD(49-$B24,52)&gt;MOD($C24-$B24,52),"",SUMPRODUCT((Sätze!$B$2:$B$251=$A24)*(Wochenmengen!$C$2:$C$251&gt;0)*(MOD(49-Wochenmengen!$C$2:$C$251,52)&lt;=MOD(Wochenmengen!$D$2:$D$251-Wochenmengen!$C$2:$C$251,52))*Wochenmengen!$F$2:$F$251)/$D24))</f>
        <v/>
      </c>
      <c r="BC24" s="36">
        <f>IF(OR($A24="",$B24="",$C24="",N($D24)=0),"",IF(MOD(50-$B24,52)&gt;MOD($C24-$B24,52),"",SUMPRODUCT((Sätze!$B$2:$B$251=$A24)*(Wochenmengen!$C$2:$C$251&gt;0)*(MOD(50-Wochenmengen!$C$2:$C$251,52)&lt;=MOD(Wochenmengen!$D$2:$D$251-Wochenmengen!$C$2:$C$251,52))*Wochenmengen!$F$2:$F$251)/$D24))</f>
        <v/>
      </c>
      <c r="BD24" s="36">
        <f>IF(OR($A24="",$B24="",$C24="",N($D24)=0),"",IF(MOD(51-$B24,52)&gt;MOD($C24-$B24,52),"",SUMPRODUCT((Sätze!$B$2:$B$251=$A24)*(Wochenmengen!$C$2:$C$251&gt;0)*(MOD(51-Wochenmengen!$C$2:$C$251,52)&lt;=MOD(Wochenmengen!$D$2:$D$251-Wochenmengen!$C$2:$C$251,52))*Wochenmengen!$F$2:$F$251)/$D24))</f>
        <v/>
      </c>
      <c r="BE24" s="36">
        <f>IF(OR($A24="",$B24="",$C24="",N($D24)=0),"",IF(MOD(52-$B24,52)&gt;MOD($C24-$B24,52),"",SUMPRODUCT((Sätze!$B$2:$B$251=$A24)*(Wochenmengen!$C$2:$C$251&gt;0)*(MOD(52-Wochenmengen!$C$2:$C$251,52)&lt;=MOD(Wochenmengen!$D$2:$D$251-Wochenmengen!$C$2:$C$251,52))*Wochenmengen!$F$2:$F$251)/$D24))</f>
        <v/>
      </c>
      <c r="BF24" s="26">
        <f>IF($A24="","",SUMPRODUCT((F24:BE24&lt;&gt;"")*(F24:BE24&lt;1)))</f>
        <v/>
      </c>
    </row>
    <row r="25">
      <c r="A25" s="10">
        <f>IF(Bedarf!$B31="","",Bedarf!$B31)</f>
        <v/>
      </c>
      <c r="B25" s="26">
        <f>IF($A25="","",IF(Bedarf!$E31&lt;&gt;"",Bedarf!$E31,IFERROR(IF(_xlfn.MINIFS(Sätze!$H$2:$H$251,Sätze!$B$2:$B$251,$A25)=0,"",_xlfn.MINIFS(Sätze!$H$2:$H$251,Sätze!$B$2:$B$251,$A25)),"")))</f>
        <v/>
      </c>
      <c r="C25" s="26">
        <f>IF($A25="","",IF(Bedarf!$F31&lt;&gt;"",Bedarf!$F31,IFERROR(IF(_xlfn.MAXIFS(Sätze!$I$2:$I$251,Sätze!$B$2:$B$251,$A25)=0,"",_xlfn.MAXIFS(Sätze!$I$2:$I$251,Sätze!$B$2:$B$251,$A25)),"")))</f>
        <v/>
      </c>
      <c r="D25" s="15">
        <f>IF(OR($A25="",N(Bedarf!$G31)=0),"",Bedarf!$G31)</f>
        <v/>
      </c>
      <c r="E25" s="10">
        <f>IF($A25="","",T(Bedarf!$D31))</f>
        <v/>
      </c>
      <c r="F25" s="36">
        <f>IF(OR($A25="",$B25="",$C25="",N($D25)=0),"",IF(MOD(1-$B25,52)&gt;MOD($C25-$B25,52),"",SUMPRODUCT((Sätze!$B$2:$B$251=$A25)*(Wochenmengen!$C$2:$C$251&gt;0)*(MOD(1-Wochenmengen!$C$2:$C$251,52)&lt;=MOD(Wochenmengen!$D$2:$D$251-Wochenmengen!$C$2:$C$251,52))*Wochenmengen!$F$2:$F$251)/$D25))</f>
        <v/>
      </c>
      <c r="G25" s="36">
        <f>IF(OR($A25="",$B25="",$C25="",N($D25)=0),"",IF(MOD(2-$B25,52)&gt;MOD($C25-$B25,52),"",SUMPRODUCT((Sätze!$B$2:$B$251=$A25)*(Wochenmengen!$C$2:$C$251&gt;0)*(MOD(2-Wochenmengen!$C$2:$C$251,52)&lt;=MOD(Wochenmengen!$D$2:$D$251-Wochenmengen!$C$2:$C$251,52))*Wochenmengen!$F$2:$F$251)/$D25))</f>
        <v/>
      </c>
      <c r="H25" s="36">
        <f>IF(OR($A25="",$B25="",$C25="",N($D25)=0),"",IF(MOD(3-$B25,52)&gt;MOD($C25-$B25,52),"",SUMPRODUCT((Sätze!$B$2:$B$251=$A25)*(Wochenmengen!$C$2:$C$251&gt;0)*(MOD(3-Wochenmengen!$C$2:$C$251,52)&lt;=MOD(Wochenmengen!$D$2:$D$251-Wochenmengen!$C$2:$C$251,52))*Wochenmengen!$F$2:$F$251)/$D25))</f>
        <v/>
      </c>
      <c r="I25" s="36">
        <f>IF(OR($A25="",$B25="",$C25="",N($D25)=0),"",IF(MOD(4-$B25,52)&gt;MOD($C25-$B25,52),"",SUMPRODUCT((Sätze!$B$2:$B$251=$A25)*(Wochenmengen!$C$2:$C$251&gt;0)*(MOD(4-Wochenmengen!$C$2:$C$251,52)&lt;=MOD(Wochenmengen!$D$2:$D$251-Wochenmengen!$C$2:$C$251,52))*Wochenmengen!$F$2:$F$251)/$D25))</f>
        <v/>
      </c>
      <c r="J25" s="36">
        <f>IF(OR($A25="",$B25="",$C25="",N($D25)=0),"",IF(MOD(5-$B25,52)&gt;MOD($C25-$B25,52),"",SUMPRODUCT((Sätze!$B$2:$B$251=$A25)*(Wochenmengen!$C$2:$C$251&gt;0)*(MOD(5-Wochenmengen!$C$2:$C$251,52)&lt;=MOD(Wochenmengen!$D$2:$D$251-Wochenmengen!$C$2:$C$251,52))*Wochenmengen!$F$2:$F$251)/$D25))</f>
        <v/>
      </c>
      <c r="K25" s="36">
        <f>IF(OR($A25="",$B25="",$C25="",N($D25)=0),"",IF(MOD(6-$B25,52)&gt;MOD($C25-$B25,52),"",SUMPRODUCT((Sätze!$B$2:$B$251=$A25)*(Wochenmengen!$C$2:$C$251&gt;0)*(MOD(6-Wochenmengen!$C$2:$C$251,52)&lt;=MOD(Wochenmengen!$D$2:$D$251-Wochenmengen!$C$2:$C$251,52))*Wochenmengen!$F$2:$F$251)/$D25))</f>
        <v/>
      </c>
      <c r="L25" s="36">
        <f>IF(OR($A25="",$B25="",$C25="",N($D25)=0),"",IF(MOD(7-$B25,52)&gt;MOD($C25-$B25,52),"",SUMPRODUCT((Sätze!$B$2:$B$251=$A25)*(Wochenmengen!$C$2:$C$251&gt;0)*(MOD(7-Wochenmengen!$C$2:$C$251,52)&lt;=MOD(Wochenmengen!$D$2:$D$251-Wochenmengen!$C$2:$C$251,52))*Wochenmengen!$F$2:$F$251)/$D25))</f>
        <v/>
      </c>
      <c r="M25" s="36">
        <f>IF(OR($A25="",$B25="",$C25="",N($D25)=0),"",IF(MOD(8-$B25,52)&gt;MOD($C25-$B25,52),"",SUMPRODUCT((Sätze!$B$2:$B$251=$A25)*(Wochenmengen!$C$2:$C$251&gt;0)*(MOD(8-Wochenmengen!$C$2:$C$251,52)&lt;=MOD(Wochenmengen!$D$2:$D$251-Wochenmengen!$C$2:$C$251,52))*Wochenmengen!$F$2:$F$251)/$D25))</f>
        <v/>
      </c>
      <c r="N25" s="36">
        <f>IF(OR($A25="",$B25="",$C25="",N($D25)=0),"",IF(MOD(9-$B25,52)&gt;MOD($C25-$B25,52),"",SUMPRODUCT((Sätze!$B$2:$B$251=$A25)*(Wochenmengen!$C$2:$C$251&gt;0)*(MOD(9-Wochenmengen!$C$2:$C$251,52)&lt;=MOD(Wochenmengen!$D$2:$D$251-Wochenmengen!$C$2:$C$251,52))*Wochenmengen!$F$2:$F$251)/$D25))</f>
        <v/>
      </c>
      <c r="O25" s="36">
        <f>IF(OR($A25="",$B25="",$C25="",N($D25)=0),"",IF(MOD(10-$B25,52)&gt;MOD($C25-$B25,52),"",SUMPRODUCT((Sätze!$B$2:$B$251=$A25)*(Wochenmengen!$C$2:$C$251&gt;0)*(MOD(10-Wochenmengen!$C$2:$C$251,52)&lt;=MOD(Wochenmengen!$D$2:$D$251-Wochenmengen!$C$2:$C$251,52))*Wochenmengen!$F$2:$F$251)/$D25))</f>
        <v/>
      </c>
      <c r="P25" s="36">
        <f>IF(OR($A25="",$B25="",$C25="",N($D25)=0),"",IF(MOD(11-$B25,52)&gt;MOD($C25-$B25,52),"",SUMPRODUCT((Sätze!$B$2:$B$251=$A25)*(Wochenmengen!$C$2:$C$251&gt;0)*(MOD(11-Wochenmengen!$C$2:$C$251,52)&lt;=MOD(Wochenmengen!$D$2:$D$251-Wochenmengen!$C$2:$C$251,52))*Wochenmengen!$F$2:$F$251)/$D25))</f>
        <v/>
      </c>
      <c r="Q25" s="36">
        <f>IF(OR($A25="",$B25="",$C25="",N($D25)=0),"",IF(MOD(12-$B25,52)&gt;MOD($C25-$B25,52),"",SUMPRODUCT((Sätze!$B$2:$B$251=$A25)*(Wochenmengen!$C$2:$C$251&gt;0)*(MOD(12-Wochenmengen!$C$2:$C$251,52)&lt;=MOD(Wochenmengen!$D$2:$D$251-Wochenmengen!$C$2:$C$251,52))*Wochenmengen!$F$2:$F$251)/$D25))</f>
        <v/>
      </c>
      <c r="R25" s="36">
        <f>IF(OR($A25="",$B25="",$C25="",N($D25)=0),"",IF(MOD(13-$B25,52)&gt;MOD($C25-$B25,52),"",SUMPRODUCT((Sätze!$B$2:$B$251=$A25)*(Wochenmengen!$C$2:$C$251&gt;0)*(MOD(13-Wochenmengen!$C$2:$C$251,52)&lt;=MOD(Wochenmengen!$D$2:$D$251-Wochenmengen!$C$2:$C$251,52))*Wochenmengen!$F$2:$F$251)/$D25))</f>
        <v/>
      </c>
      <c r="S25" s="36">
        <f>IF(OR($A25="",$B25="",$C25="",N($D25)=0),"",IF(MOD(14-$B25,52)&gt;MOD($C25-$B25,52),"",SUMPRODUCT((Sätze!$B$2:$B$251=$A25)*(Wochenmengen!$C$2:$C$251&gt;0)*(MOD(14-Wochenmengen!$C$2:$C$251,52)&lt;=MOD(Wochenmengen!$D$2:$D$251-Wochenmengen!$C$2:$C$251,52))*Wochenmengen!$F$2:$F$251)/$D25))</f>
        <v/>
      </c>
      <c r="T25" s="36">
        <f>IF(OR($A25="",$B25="",$C25="",N($D25)=0),"",IF(MOD(15-$B25,52)&gt;MOD($C25-$B25,52),"",SUMPRODUCT((Sätze!$B$2:$B$251=$A25)*(Wochenmengen!$C$2:$C$251&gt;0)*(MOD(15-Wochenmengen!$C$2:$C$251,52)&lt;=MOD(Wochenmengen!$D$2:$D$251-Wochenmengen!$C$2:$C$251,52))*Wochenmengen!$F$2:$F$251)/$D25))</f>
        <v/>
      </c>
      <c r="U25" s="36">
        <f>IF(OR($A25="",$B25="",$C25="",N($D25)=0),"",IF(MOD(16-$B25,52)&gt;MOD($C25-$B25,52),"",SUMPRODUCT((Sätze!$B$2:$B$251=$A25)*(Wochenmengen!$C$2:$C$251&gt;0)*(MOD(16-Wochenmengen!$C$2:$C$251,52)&lt;=MOD(Wochenmengen!$D$2:$D$251-Wochenmengen!$C$2:$C$251,52))*Wochenmengen!$F$2:$F$251)/$D25))</f>
        <v/>
      </c>
      <c r="V25" s="36">
        <f>IF(OR($A25="",$B25="",$C25="",N($D25)=0),"",IF(MOD(17-$B25,52)&gt;MOD($C25-$B25,52),"",SUMPRODUCT((Sätze!$B$2:$B$251=$A25)*(Wochenmengen!$C$2:$C$251&gt;0)*(MOD(17-Wochenmengen!$C$2:$C$251,52)&lt;=MOD(Wochenmengen!$D$2:$D$251-Wochenmengen!$C$2:$C$251,52))*Wochenmengen!$F$2:$F$251)/$D25))</f>
        <v/>
      </c>
      <c r="W25" s="36">
        <f>IF(OR($A25="",$B25="",$C25="",N($D25)=0),"",IF(MOD(18-$B25,52)&gt;MOD($C25-$B25,52),"",SUMPRODUCT((Sätze!$B$2:$B$251=$A25)*(Wochenmengen!$C$2:$C$251&gt;0)*(MOD(18-Wochenmengen!$C$2:$C$251,52)&lt;=MOD(Wochenmengen!$D$2:$D$251-Wochenmengen!$C$2:$C$251,52))*Wochenmengen!$F$2:$F$251)/$D25))</f>
        <v/>
      </c>
      <c r="X25" s="36">
        <f>IF(OR($A25="",$B25="",$C25="",N($D25)=0),"",IF(MOD(19-$B25,52)&gt;MOD($C25-$B25,52),"",SUMPRODUCT((Sätze!$B$2:$B$251=$A25)*(Wochenmengen!$C$2:$C$251&gt;0)*(MOD(19-Wochenmengen!$C$2:$C$251,52)&lt;=MOD(Wochenmengen!$D$2:$D$251-Wochenmengen!$C$2:$C$251,52))*Wochenmengen!$F$2:$F$251)/$D25))</f>
        <v/>
      </c>
      <c r="Y25" s="36">
        <f>IF(OR($A25="",$B25="",$C25="",N($D25)=0),"",IF(MOD(20-$B25,52)&gt;MOD($C25-$B25,52),"",SUMPRODUCT((Sätze!$B$2:$B$251=$A25)*(Wochenmengen!$C$2:$C$251&gt;0)*(MOD(20-Wochenmengen!$C$2:$C$251,52)&lt;=MOD(Wochenmengen!$D$2:$D$251-Wochenmengen!$C$2:$C$251,52))*Wochenmengen!$F$2:$F$251)/$D25))</f>
        <v/>
      </c>
      <c r="Z25" s="36">
        <f>IF(OR($A25="",$B25="",$C25="",N($D25)=0),"",IF(MOD(21-$B25,52)&gt;MOD($C25-$B25,52),"",SUMPRODUCT((Sätze!$B$2:$B$251=$A25)*(Wochenmengen!$C$2:$C$251&gt;0)*(MOD(21-Wochenmengen!$C$2:$C$251,52)&lt;=MOD(Wochenmengen!$D$2:$D$251-Wochenmengen!$C$2:$C$251,52))*Wochenmengen!$F$2:$F$251)/$D25))</f>
        <v/>
      </c>
      <c r="AA25" s="36">
        <f>IF(OR($A25="",$B25="",$C25="",N($D25)=0),"",IF(MOD(22-$B25,52)&gt;MOD($C25-$B25,52),"",SUMPRODUCT((Sätze!$B$2:$B$251=$A25)*(Wochenmengen!$C$2:$C$251&gt;0)*(MOD(22-Wochenmengen!$C$2:$C$251,52)&lt;=MOD(Wochenmengen!$D$2:$D$251-Wochenmengen!$C$2:$C$251,52))*Wochenmengen!$F$2:$F$251)/$D25))</f>
        <v/>
      </c>
      <c r="AB25" s="36">
        <f>IF(OR($A25="",$B25="",$C25="",N($D25)=0),"",IF(MOD(23-$B25,52)&gt;MOD($C25-$B25,52),"",SUMPRODUCT((Sätze!$B$2:$B$251=$A25)*(Wochenmengen!$C$2:$C$251&gt;0)*(MOD(23-Wochenmengen!$C$2:$C$251,52)&lt;=MOD(Wochenmengen!$D$2:$D$251-Wochenmengen!$C$2:$C$251,52))*Wochenmengen!$F$2:$F$251)/$D25))</f>
        <v/>
      </c>
      <c r="AC25" s="36">
        <f>IF(OR($A25="",$B25="",$C25="",N($D25)=0),"",IF(MOD(24-$B25,52)&gt;MOD($C25-$B25,52),"",SUMPRODUCT((Sätze!$B$2:$B$251=$A25)*(Wochenmengen!$C$2:$C$251&gt;0)*(MOD(24-Wochenmengen!$C$2:$C$251,52)&lt;=MOD(Wochenmengen!$D$2:$D$251-Wochenmengen!$C$2:$C$251,52))*Wochenmengen!$F$2:$F$251)/$D25))</f>
        <v/>
      </c>
      <c r="AD25" s="36">
        <f>IF(OR($A25="",$B25="",$C25="",N($D25)=0),"",IF(MOD(25-$B25,52)&gt;MOD($C25-$B25,52),"",SUMPRODUCT((Sätze!$B$2:$B$251=$A25)*(Wochenmengen!$C$2:$C$251&gt;0)*(MOD(25-Wochenmengen!$C$2:$C$251,52)&lt;=MOD(Wochenmengen!$D$2:$D$251-Wochenmengen!$C$2:$C$251,52))*Wochenmengen!$F$2:$F$251)/$D25))</f>
        <v/>
      </c>
      <c r="AE25" s="36">
        <f>IF(OR($A25="",$B25="",$C25="",N($D25)=0),"",IF(MOD(26-$B25,52)&gt;MOD($C25-$B25,52),"",SUMPRODUCT((Sätze!$B$2:$B$251=$A25)*(Wochenmengen!$C$2:$C$251&gt;0)*(MOD(26-Wochenmengen!$C$2:$C$251,52)&lt;=MOD(Wochenmengen!$D$2:$D$251-Wochenmengen!$C$2:$C$251,52))*Wochenmengen!$F$2:$F$251)/$D25))</f>
        <v/>
      </c>
      <c r="AF25" s="36">
        <f>IF(OR($A25="",$B25="",$C25="",N($D25)=0),"",IF(MOD(27-$B25,52)&gt;MOD($C25-$B25,52),"",SUMPRODUCT((Sätze!$B$2:$B$251=$A25)*(Wochenmengen!$C$2:$C$251&gt;0)*(MOD(27-Wochenmengen!$C$2:$C$251,52)&lt;=MOD(Wochenmengen!$D$2:$D$251-Wochenmengen!$C$2:$C$251,52))*Wochenmengen!$F$2:$F$251)/$D25))</f>
        <v/>
      </c>
      <c r="AG25" s="36">
        <f>IF(OR($A25="",$B25="",$C25="",N($D25)=0),"",IF(MOD(28-$B25,52)&gt;MOD($C25-$B25,52),"",SUMPRODUCT((Sätze!$B$2:$B$251=$A25)*(Wochenmengen!$C$2:$C$251&gt;0)*(MOD(28-Wochenmengen!$C$2:$C$251,52)&lt;=MOD(Wochenmengen!$D$2:$D$251-Wochenmengen!$C$2:$C$251,52))*Wochenmengen!$F$2:$F$251)/$D25))</f>
        <v/>
      </c>
      <c r="AH25" s="36">
        <f>IF(OR($A25="",$B25="",$C25="",N($D25)=0),"",IF(MOD(29-$B25,52)&gt;MOD($C25-$B25,52),"",SUMPRODUCT((Sätze!$B$2:$B$251=$A25)*(Wochenmengen!$C$2:$C$251&gt;0)*(MOD(29-Wochenmengen!$C$2:$C$251,52)&lt;=MOD(Wochenmengen!$D$2:$D$251-Wochenmengen!$C$2:$C$251,52))*Wochenmengen!$F$2:$F$251)/$D25))</f>
        <v/>
      </c>
      <c r="AI25" s="36">
        <f>IF(OR($A25="",$B25="",$C25="",N($D25)=0),"",IF(MOD(30-$B25,52)&gt;MOD($C25-$B25,52),"",SUMPRODUCT((Sätze!$B$2:$B$251=$A25)*(Wochenmengen!$C$2:$C$251&gt;0)*(MOD(30-Wochenmengen!$C$2:$C$251,52)&lt;=MOD(Wochenmengen!$D$2:$D$251-Wochenmengen!$C$2:$C$251,52))*Wochenmengen!$F$2:$F$251)/$D25))</f>
        <v/>
      </c>
      <c r="AJ25" s="36">
        <f>IF(OR($A25="",$B25="",$C25="",N($D25)=0),"",IF(MOD(31-$B25,52)&gt;MOD($C25-$B25,52),"",SUMPRODUCT((Sätze!$B$2:$B$251=$A25)*(Wochenmengen!$C$2:$C$251&gt;0)*(MOD(31-Wochenmengen!$C$2:$C$251,52)&lt;=MOD(Wochenmengen!$D$2:$D$251-Wochenmengen!$C$2:$C$251,52))*Wochenmengen!$F$2:$F$251)/$D25))</f>
        <v/>
      </c>
      <c r="AK25" s="36">
        <f>IF(OR($A25="",$B25="",$C25="",N($D25)=0),"",IF(MOD(32-$B25,52)&gt;MOD($C25-$B25,52),"",SUMPRODUCT((Sätze!$B$2:$B$251=$A25)*(Wochenmengen!$C$2:$C$251&gt;0)*(MOD(32-Wochenmengen!$C$2:$C$251,52)&lt;=MOD(Wochenmengen!$D$2:$D$251-Wochenmengen!$C$2:$C$251,52))*Wochenmengen!$F$2:$F$251)/$D25))</f>
        <v/>
      </c>
      <c r="AL25" s="36">
        <f>IF(OR($A25="",$B25="",$C25="",N($D25)=0),"",IF(MOD(33-$B25,52)&gt;MOD($C25-$B25,52),"",SUMPRODUCT((Sätze!$B$2:$B$251=$A25)*(Wochenmengen!$C$2:$C$251&gt;0)*(MOD(33-Wochenmengen!$C$2:$C$251,52)&lt;=MOD(Wochenmengen!$D$2:$D$251-Wochenmengen!$C$2:$C$251,52))*Wochenmengen!$F$2:$F$251)/$D25))</f>
        <v/>
      </c>
      <c r="AM25" s="36">
        <f>IF(OR($A25="",$B25="",$C25="",N($D25)=0),"",IF(MOD(34-$B25,52)&gt;MOD($C25-$B25,52),"",SUMPRODUCT((Sätze!$B$2:$B$251=$A25)*(Wochenmengen!$C$2:$C$251&gt;0)*(MOD(34-Wochenmengen!$C$2:$C$251,52)&lt;=MOD(Wochenmengen!$D$2:$D$251-Wochenmengen!$C$2:$C$251,52))*Wochenmengen!$F$2:$F$251)/$D25))</f>
        <v/>
      </c>
      <c r="AN25" s="36">
        <f>IF(OR($A25="",$B25="",$C25="",N($D25)=0),"",IF(MOD(35-$B25,52)&gt;MOD($C25-$B25,52),"",SUMPRODUCT((Sätze!$B$2:$B$251=$A25)*(Wochenmengen!$C$2:$C$251&gt;0)*(MOD(35-Wochenmengen!$C$2:$C$251,52)&lt;=MOD(Wochenmengen!$D$2:$D$251-Wochenmengen!$C$2:$C$251,52))*Wochenmengen!$F$2:$F$251)/$D25))</f>
        <v/>
      </c>
      <c r="AO25" s="36">
        <f>IF(OR($A25="",$B25="",$C25="",N($D25)=0),"",IF(MOD(36-$B25,52)&gt;MOD($C25-$B25,52),"",SUMPRODUCT((Sätze!$B$2:$B$251=$A25)*(Wochenmengen!$C$2:$C$251&gt;0)*(MOD(36-Wochenmengen!$C$2:$C$251,52)&lt;=MOD(Wochenmengen!$D$2:$D$251-Wochenmengen!$C$2:$C$251,52))*Wochenmengen!$F$2:$F$251)/$D25))</f>
        <v/>
      </c>
      <c r="AP25" s="36">
        <f>IF(OR($A25="",$B25="",$C25="",N($D25)=0),"",IF(MOD(37-$B25,52)&gt;MOD($C25-$B25,52),"",SUMPRODUCT((Sätze!$B$2:$B$251=$A25)*(Wochenmengen!$C$2:$C$251&gt;0)*(MOD(37-Wochenmengen!$C$2:$C$251,52)&lt;=MOD(Wochenmengen!$D$2:$D$251-Wochenmengen!$C$2:$C$251,52))*Wochenmengen!$F$2:$F$251)/$D25))</f>
        <v/>
      </c>
      <c r="AQ25" s="36">
        <f>IF(OR($A25="",$B25="",$C25="",N($D25)=0),"",IF(MOD(38-$B25,52)&gt;MOD($C25-$B25,52),"",SUMPRODUCT((Sätze!$B$2:$B$251=$A25)*(Wochenmengen!$C$2:$C$251&gt;0)*(MOD(38-Wochenmengen!$C$2:$C$251,52)&lt;=MOD(Wochenmengen!$D$2:$D$251-Wochenmengen!$C$2:$C$251,52))*Wochenmengen!$F$2:$F$251)/$D25))</f>
        <v/>
      </c>
      <c r="AR25" s="36">
        <f>IF(OR($A25="",$B25="",$C25="",N($D25)=0),"",IF(MOD(39-$B25,52)&gt;MOD($C25-$B25,52),"",SUMPRODUCT((Sätze!$B$2:$B$251=$A25)*(Wochenmengen!$C$2:$C$251&gt;0)*(MOD(39-Wochenmengen!$C$2:$C$251,52)&lt;=MOD(Wochenmengen!$D$2:$D$251-Wochenmengen!$C$2:$C$251,52))*Wochenmengen!$F$2:$F$251)/$D25))</f>
        <v/>
      </c>
      <c r="AS25" s="36">
        <f>IF(OR($A25="",$B25="",$C25="",N($D25)=0),"",IF(MOD(40-$B25,52)&gt;MOD($C25-$B25,52),"",SUMPRODUCT((Sätze!$B$2:$B$251=$A25)*(Wochenmengen!$C$2:$C$251&gt;0)*(MOD(40-Wochenmengen!$C$2:$C$251,52)&lt;=MOD(Wochenmengen!$D$2:$D$251-Wochenmengen!$C$2:$C$251,52))*Wochenmengen!$F$2:$F$251)/$D25))</f>
        <v/>
      </c>
      <c r="AT25" s="36">
        <f>IF(OR($A25="",$B25="",$C25="",N($D25)=0),"",IF(MOD(41-$B25,52)&gt;MOD($C25-$B25,52),"",SUMPRODUCT((Sätze!$B$2:$B$251=$A25)*(Wochenmengen!$C$2:$C$251&gt;0)*(MOD(41-Wochenmengen!$C$2:$C$251,52)&lt;=MOD(Wochenmengen!$D$2:$D$251-Wochenmengen!$C$2:$C$251,52))*Wochenmengen!$F$2:$F$251)/$D25))</f>
        <v/>
      </c>
      <c r="AU25" s="36">
        <f>IF(OR($A25="",$B25="",$C25="",N($D25)=0),"",IF(MOD(42-$B25,52)&gt;MOD($C25-$B25,52),"",SUMPRODUCT((Sätze!$B$2:$B$251=$A25)*(Wochenmengen!$C$2:$C$251&gt;0)*(MOD(42-Wochenmengen!$C$2:$C$251,52)&lt;=MOD(Wochenmengen!$D$2:$D$251-Wochenmengen!$C$2:$C$251,52))*Wochenmengen!$F$2:$F$251)/$D25))</f>
        <v/>
      </c>
      <c r="AV25" s="36">
        <f>IF(OR($A25="",$B25="",$C25="",N($D25)=0),"",IF(MOD(43-$B25,52)&gt;MOD($C25-$B25,52),"",SUMPRODUCT((Sätze!$B$2:$B$251=$A25)*(Wochenmengen!$C$2:$C$251&gt;0)*(MOD(43-Wochenmengen!$C$2:$C$251,52)&lt;=MOD(Wochenmengen!$D$2:$D$251-Wochenmengen!$C$2:$C$251,52))*Wochenmengen!$F$2:$F$251)/$D25))</f>
        <v/>
      </c>
      <c r="AW25" s="36">
        <f>IF(OR($A25="",$B25="",$C25="",N($D25)=0),"",IF(MOD(44-$B25,52)&gt;MOD($C25-$B25,52),"",SUMPRODUCT((Sätze!$B$2:$B$251=$A25)*(Wochenmengen!$C$2:$C$251&gt;0)*(MOD(44-Wochenmengen!$C$2:$C$251,52)&lt;=MOD(Wochenmengen!$D$2:$D$251-Wochenmengen!$C$2:$C$251,52))*Wochenmengen!$F$2:$F$251)/$D25))</f>
        <v/>
      </c>
      <c r="AX25" s="36">
        <f>IF(OR($A25="",$B25="",$C25="",N($D25)=0),"",IF(MOD(45-$B25,52)&gt;MOD($C25-$B25,52),"",SUMPRODUCT((Sätze!$B$2:$B$251=$A25)*(Wochenmengen!$C$2:$C$251&gt;0)*(MOD(45-Wochenmengen!$C$2:$C$251,52)&lt;=MOD(Wochenmengen!$D$2:$D$251-Wochenmengen!$C$2:$C$251,52))*Wochenmengen!$F$2:$F$251)/$D25))</f>
        <v/>
      </c>
      <c r="AY25" s="36">
        <f>IF(OR($A25="",$B25="",$C25="",N($D25)=0),"",IF(MOD(46-$B25,52)&gt;MOD($C25-$B25,52),"",SUMPRODUCT((Sätze!$B$2:$B$251=$A25)*(Wochenmengen!$C$2:$C$251&gt;0)*(MOD(46-Wochenmengen!$C$2:$C$251,52)&lt;=MOD(Wochenmengen!$D$2:$D$251-Wochenmengen!$C$2:$C$251,52))*Wochenmengen!$F$2:$F$251)/$D25))</f>
        <v/>
      </c>
      <c r="AZ25" s="36">
        <f>IF(OR($A25="",$B25="",$C25="",N($D25)=0),"",IF(MOD(47-$B25,52)&gt;MOD($C25-$B25,52),"",SUMPRODUCT((Sätze!$B$2:$B$251=$A25)*(Wochenmengen!$C$2:$C$251&gt;0)*(MOD(47-Wochenmengen!$C$2:$C$251,52)&lt;=MOD(Wochenmengen!$D$2:$D$251-Wochenmengen!$C$2:$C$251,52))*Wochenmengen!$F$2:$F$251)/$D25))</f>
        <v/>
      </c>
      <c r="BA25" s="36">
        <f>IF(OR($A25="",$B25="",$C25="",N($D25)=0),"",IF(MOD(48-$B25,52)&gt;MOD($C25-$B25,52),"",SUMPRODUCT((Sätze!$B$2:$B$251=$A25)*(Wochenmengen!$C$2:$C$251&gt;0)*(MOD(48-Wochenmengen!$C$2:$C$251,52)&lt;=MOD(Wochenmengen!$D$2:$D$251-Wochenmengen!$C$2:$C$251,52))*Wochenmengen!$F$2:$F$251)/$D25))</f>
        <v/>
      </c>
      <c r="BB25" s="36">
        <f>IF(OR($A25="",$B25="",$C25="",N($D25)=0),"",IF(MOD(49-$B25,52)&gt;MOD($C25-$B25,52),"",SUMPRODUCT((Sätze!$B$2:$B$251=$A25)*(Wochenmengen!$C$2:$C$251&gt;0)*(MOD(49-Wochenmengen!$C$2:$C$251,52)&lt;=MOD(Wochenmengen!$D$2:$D$251-Wochenmengen!$C$2:$C$251,52))*Wochenmengen!$F$2:$F$251)/$D25))</f>
        <v/>
      </c>
      <c r="BC25" s="36">
        <f>IF(OR($A25="",$B25="",$C25="",N($D25)=0),"",IF(MOD(50-$B25,52)&gt;MOD($C25-$B25,52),"",SUMPRODUCT((Sätze!$B$2:$B$251=$A25)*(Wochenmengen!$C$2:$C$251&gt;0)*(MOD(50-Wochenmengen!$C$2:$C$251,52)&lt;=MOD(Wochenmengen!$D$2:$D$251-Wochenmengen!$C$2:$C$251,52))*Wochenmengen!$F$2:$F$251)/$D25))</f>
        <v/>
      </c>
      <c r="BD25" s="36">
        <f>IF(OR($A25="",$B25="",$C25="",N($D25)=0),"",IF(MOD(51-$B25,52)&gt;MOD($C25-$B25,52),"",SUMPRODUCT((Sätze!$B$2:$B$251=$A25)*(Wochenmengen!$C$2:$C$251&gt;0)*(MOD(51-Wochenmengen!$C$2:$C$251,52)&lt;=MOD(Wochenmengen!$D$2:$D$251-Wochenmengen!$C$2:$C$251,52))*Wochenmengen!$F$2:$F$251)/$D25))</f>
        <v/>
      </c>
      <c r="BE25" s="36">
        <f>IF(OR($A25="",$B25="",$C25="",N($D25)=0),"",IF(MOD(52-$B25,52)&gt;MOD($C25-$B25,52),"",SUMPRODUCT((Sätze!$B$2:$B$251=$A25)*(Wochenmengen!$C$2:$C$251&gt;0)*(MOD(52-Wochenmengen!$C$2:$C$251,52)&lt;=MOD(Wochenmengen!$D$2:$D$251-Wochenmengen!$C$2:$C$251,52))*Wochenmengen!$F$2:$F$251)/$D25))</f>
        <v/>
      </c>
      <c r="BF25" s="26">
        <f>IF($A25="","",SUMPRODUCT((F25:BE25&lt;&gt;"")*(F25:BE25&lt;1)))</f>
        <v/>
      </c>
    </row>
    <row r="26">
      <c r="A26" s="10">
        <f>IF(Bedarf!$B32="","",Bedarf!$B32)</f>
        <v/>
      </c>
      <c r="B26" s="26">
        <f>IF($A26="","",IF(Bedarf!$E32&lt;&gt;"",Bedarf!$E32,IFERROR(IF(_xlfn.MINIFS(Sätze!$H$2:$H$251,Sätze!$B$2:$B$251,$A26)=0,"",_xlfn.MINIFS(Sätze!$H$2:$H$251,Sätze!$B$2:$B$251,$A26)),"")))</f>
        <v/>
      </c>
      <c r="C26" s="26">
        <f>IF($A26="","",IF(Bedarf!$F32&lt;&gt;"",Bedarf!$F32,IFERROR(IF(_xlfn.MAXIFS(Sätze!$I$2:$I$251,Sätze!$B$2:$B$251,$A26)=0,"",_xlfn.MAXIFS(Sätze!$I$2:$I$251,Sätze!$B$2:$B$251,$A26)),"")))</f>
        <v/>
      </c>
      <c r="D26" s="15">
        <f>IF(OR($A26="",N(Bedarf!$G32)=0),"",Bedarf!$G32)</f>
        <v/>
      </c>
      <c r="E26" s="10">
        <f>IF($A26="","",T(Bedarf!$D32))</f>
        <v/>
      </c>
      <c r="F26" s="36">
        <f>IF(OR($A26="",$B26="",$C26="",N($D26)=0),"",IF(MOD(1-$B26,52)&gt;MOD($C26-$B26,52),"",SUMPRODUCT((Sätze!$B$2:$B$251=$A26)*(Wochenmengen!$C$2:$C$251&gt;0)*(MOD(1-Wochenmengen!$C$2:$C$251,52)&lt;=MOD(Wochenmengen!$D$2:$D$251-Wochenmengen!$C$2:$C$251,52))*Wochenmengen!$F$2:$F$251)/$D26))</f>
        <v/>
      </c>
      <c r="G26" s="36">
        <f>IF(OR($A26="",$B26="",$C26="",N($D26)=0),"",IF(MOD(2-$B26,52)&gt;MOD($C26-$B26,52),"",SUMPRODUCT((Sätze!$B$2:$B$251=$A26)*(Wochenmengen!$C$2:$C$251&gt;0)*(MOD(2-Wochenmengen!$C$2:$C$251,52)&lt;=MOD(Wochenmengen!$D$2:$D$251-Wochenmengen!$C$2:$C$251,52))*Wochenmengen!$F$2:$F$251)/$D26))</f>
        <v/>
      </c>
      <c r="H26" s="36">
        <f>IF(OR($A26="",$B26="",$C26="",N($D26)=0),"",IF(MOD(3-$B26,52)&gt;MOD($C26-$B26,52),"",SUMPRODUCT((Sätze!$B$2:$B$251=$A26)*(Wochenmengen!$C$2:$C$251&gt;0)*(MOD(3-Wochenmengen!$C$2:$C$251,52)&lt;=MOD(Wochenmengen!$D$2:$D$251-Wochenmengen!$C$2:$C$251,52))*Wochenmengen!$F$2:$F$251)/$D26))</f>
        <v/>
      </c>
      <c r="I26" s="36">
        <f>IF(OR($A26="",$B26="",$C26="",N($D26)=0),"",IF(MOD(4-$B26,52)&gt;MOD($C26-$B26,52),"",SUMPRODUCT((Sätze!$B$2:$B$251=$A26)*(Wochenmengen!$C$2:$C$251&gt;0)*(MOD(4-Wochenmengen!$C$2:$C$251,52)&lt;=MOD(Wochenmengen!$D$2:$D$251-Wochenmengen!$C$2:$C$251,52))*Wochenmengen!$F$2:$F$251)/$D26))</f>
        <v/>
      </c>
      <c r="J26" s="36">
        <f>IF(OR($A26="",$B26="",$C26="",N($D26)=0),"",IF(MOD(5-$B26,52)&gt;MOD($C26-$B26,52),"",SUMPRODUCT((Sätze!$B$2:$B$251=$A26)*(Wochenmengen!$C$2:$C$251&gt;0)*(MOD(5-Wochenmengen!$C$2:$C$251,52)&lt;=MOD(Wochenmengen!$D$2:$D$251-Wochenmengen!$C$2:$C$251,52))*Wochenmengen!$F$2:$F$251)/$D26))</f>
        <v/>
      </c>
      <c r="K26" s="36">
        <f>IF(OR($A26="",$B26="",$C26="",N($D26)=0),"",IF(MOD(6-$B26,52)&gt;MOD($C26-$B26,52),"",SUMPRODUCT((Sätze!$B$2:$B$251=$A26)*(Wochenmengen!$C$2:$C$251&gt;0)*(MOD(6-Wochenmengen!$C$2:$C$251,52)&lt;=MOD(Wochenmengen!$D$2:$D$251-Wochenmengen!$C$2:$C$251,52))*Wochenmengen!$F$2:$F$251)/$D26))</f>
        <v/>
      </c>
      <c r="L26" s="36">
        <f>IF(OR($A26="",$B26="",$C26="",N($D26)=0),"",IF(MOD(7-$B26,52)&gt;MOD($C26-$B26,52),"",SUMPRODUCT((Sätze!$B$2:$B$251=$A26)*(Wochenmengen!$C$2:$C$251&gt;0)*(MOD(7-Wochenmengen!$C$2:$C$251,52)&lt;=MOD(Wochenmengen!$D$2:$D$251-Wochenmengen!$C$2:$C$251,52))*Wochenmengen!$F$2:$F$251)/$D26))</f>
        <v/>
      </c>
      <c r="M26" s="36">
        <f>IF(OR($A26="",$B26="",$C26="",N($D26)=0),"",IF(MOD(8-$B26,52)&gt;MOD($C26-$B26,52),"",SUMPRODUCT((Sätze!$B$2:$B$251=$A26)*(Wochenmengen!$C$2:$C$251&gt;0)*(MOD(8-Wochenmengen!$C$2:$C$251,52)&lt;=MOD(Wochenmengen!$D$2:$D$251-Wochenmengen!$C$2:$C$251,52))*Wochenmengen!$F$2:$F$251)/$D26))</f>
        <v/>
      </c>
      <c r="N26" s="36">
        <f>IF(OR($A26="",$B26="",$C26="",N($D26)=0),"",IF(MOD(9-$B26,52)&gt;MOD($C26-$B26,52),"",SUMPRODUCT((Sätze!$B$2:$B$251=$A26)*(Wochenmengen!$C$2:$C$251&gt;0)*(MOD(9-Wochenmengen!$C$2:$C$251,52)&lt;=MOD(Wochenmengen!$D$2:$D$251-Wochenmengen!$C$2:$C$251,52))*Wochenmengen!$F$2:$F$251)/$D26))</f>
        <v/>
      </c>
      <c r="O26" s="36">
        <f>IF(OR($A26="",$B26="",$C26="",N($D26)=0),"",IF(MOD(10-$B26,52)&gt;MOD($C26-$B26,52),"",SUMPRODUCT((Sätze!$B$2:$B$251=$A26)*(Wochenmengen!$C$2:$C$251&gt;0)*(MOD(10-Wochenmengen!$C$2:$C$251,52)&lt;=MOD(Wochenmengen!$D$2:$D$251-Wochenmengen!$C$2:$C$251,52))*Wochenmengen!$F$2:$F$251)/$D26))</f>
        <v/>
      </c>
      <c r="P26" s="36">
        <f>IF(OR($A26="",$B26="",$C26="",N($D26)=0),"",IF(MOD(11-$B26,52)&gt;MOD($C26-$B26,52),"",SUMPRODUCT((Sätze!$B$2:$B$251=$A26)*(Wochenmengen!$C$2:$C$251&gt;0)*(MOD(11-Wochenmengen!$C$2:$C$251,52)&lt;=MOD(Wochenmengen!$D$2:$D$251-Wochenmengen!$C$2:$C$251,52))*Wochenmengen!$F$2:$F$251)/$D26))</f>
        <v/>
      </c>
      <c r="Q26" s="36">
        <f>IF(OR($A26="",$B26="",$C26="",N($D26)=0),"",IF(MOD(12-$B26,52)&gt;MOD($C26-$B26,52),"",SUMPRODUCT((Sätze!$B$2:$B$251=$A26)*(Wochenmengen!$C$2:$C$251&gt;0)*(MOD(12-Wochenmengen!$C$2:$C$251,52)&lt;=MOD(Wochenmengen!$D$2:$D$251-Wochenmengen!$C$2:$C$251,52))*Wochenmengen!$F$2:$F$251)/$D26))</f>
        <v/>
      </c>
      <c r="R26" s="36">
        <f>IF(OR($A26="",$B26="",$C26="",N($D26)=0),"",IF(MOD(13-$B26,52)&gt;MOD($C26-$B26,52),"",SUMPRODUCT((Sätze!$B$2:$B$251=$A26)*(Wochenmengen!$C$2:$C$251&gt;0)*(MOD(13-Wochenmengen!$C$2:$C$251,52)&lt;=MOD(Wochenmengen!$D$2:$D$251-Wochenmengen!$C$2:$C$251,52))*Wochenmengen!$F$2:$F$251)/$D26))</f>
        <v/>
      </c>
      <c r="S26" s="36">
        <f>IF(OR($A26="",$B26="",$C26="",N($D26)=0),"",IF(MOD(14-$B26,52)&gt;MOD($C26-$B26,52),"",SUMPRODUCT((Sätze!$B$2:$B$251=$A26)*(Wochenmengen!$C$2:$C$251&gt;0)*(MOD(14-Wochenmengen!$C$2:$C$251,52)&lt;=MOD(Wochenmengen!$D$2:$D$251-Wochenmengen!$C$2:$C$251,52))*Wochenmengen!$F$2:$F$251)/$D26))</f>
        <v/>
      </c>
      <c r="T26" s="36">
        <f>IF(OR($A26="",$B26="",$C26="",N($D26)=0),"",IF(MOD(15-$B26,52)&gt;MOD($C26-$B26,52),"",SUMPRODUCT((Sätze!$B$2:$B$251=$A26)*(Wochenmengen!$C$2:$C$251&gt;0)*(MOD(15-Wochenmengen!$C$2:$C$251,52)&lt;=MOD(Wochenmengen!$D$2:$D$251-Wochenmengen!$C$2:$C$251,52))*Wochenmengen!$F$2:$F$251)/$D26))</f>
        <v/>
      </c>
      <c r="U26" s="36">
        <f>IF(OR($A26="",$B26="",$C26="",N($D26)=0),"",IF(MOD(16-$B26,52)&gt;MOD($C26-$B26,52),"",SUMPRODUCT((Sätze!$B$2:$B$251=$A26)*(Wochenmengen!$C$2:$C$251&gt;0)*(MOD(16-Wochenmengen!$C$2:$C$251,52)&lt;=MOD(Wochenmengen!$D$2:$D$251-Wochenmengen!$C$2:$C$251,52))*Wochenmengen!$F$2:$F$251)/$D26))</f>
        <v/>
      </c>
      <c r="V26" s="36">
        <f>IF(OR($A26="",$B26="",$C26="",N($D26)=0),"",IF(MOD(17-$B26,52)&gt;MOD($C26-$B26,52),"",SUMPRODUCT((Sätze!$B$2:$B$251=$A26)*(Wochenmengen!$C$2:$C$251&gt;0)*(MOD(17-Wochenmengen!$C$2:$C$251,52)&lt;=MOD(Wochenmengen!$D$2:$D$251-Wochenmengen!$C$2:$C$251,52))*Wochenmengen!$F$2:$F$251)/$D26))</f>
        <v/>
      </c>
      <c r="W26" s="36">
        <f>IF(OR($A26="",$B26="",$C26="",N($D26)=0),"",IF(MOD(18-$B26,52)&gt;MOD($C26-$B26,52),"",SUMPRODUCT((Sätze!$B$2:$B$251=$A26)*(Wochenmengen!$C$2:$C$251&gt;0)*(MOD(18-Wochenmengen!$C$2:$C$251,52)&lt;=MOD(Wochenmengen!$D$2:$D$251-Wochenmengen!$C$2:$C$251,52))*Wochenmengen!$F$2:$F$251)/$D26))</f>
        <v/>
      </c>
      <c r="X26" s="36">
        <f>IF(OR($A26="",$B26="",$C26="",N($D26)=0),"",IF(MOD(19-$B26,52)&gt;MOD($C26-$B26,52),"",SUMPRODUCT((Sätze!$B$2:$B$251=$A26)*(Wochenmengen!$C$2:$C$251&gt;0)*(MOD(19-Wochenmengen!$C$2:$C$251,52)&lt;=MOD(Wochenmengen!$D$2:$D$251-Wochenmengen!$C$2:$C$251,52))*Wochenmengen!$F$2:$F$251)/$D26))</f>
        <v/>
      </c>
      <c r="Y26" s="36">
        <f>IF(OR($A26="",$B26="",$C26="",N($D26)=0),"",IF(MOD(20-$B26,52)&gt;MOD($C26-$B26,52),"",SUMPRODUCT((Sätze!$B$2:$B$251=$A26)*(Wochenmengen!$C$2:$C$251&gt;0)*(MOD(20-Wochenmengen!$C$2:$C$251,52)&lt;=MOD(Wochenmengen!$D$2:$D$251-Wochenmengen!$C$2:$C$251,52))*Wochenmengen!$F$2:$F$251)/$D26))</f>
        <v/>
      </c>
      <c r="Z26" s="36">
        <f>IF(OR($A26="",$B26="",$C26="",N($D26)=0),"",IF(MOD(21-$B26,52)&gt;MOD($C26-$B26,52),"",SUMPRODUCT((Sätze!$B$2:$B$251=$A26)*(Wochenmengen!$C$2:$C$251&gt;0)*(MOD(21-Wochenmengen!$C$2:$C$251,52)&lt;=MOD(Wochenmengen!$D$2:$D$251-Wochenmengen!$C$2:$C$251,52))*Wochenmengen!$F$2:$F$251)/$D26))</f>
        <v/>
      </c>
      <c r="AA26" s="36">
        <f>IF(OR($A26="",$B26="",$C26="",N($D26)=0),"",IF(MOD(22-$B26,52)&gt;MOD($C26-$B26,52),"",SUMPRODUCT((Sätze!$B$2:$B$251=$A26)*(Wochenmengen!$C$2:$C$251&gt;0)*(MOD(22-Wochenmengen!$C$2:$C$251,52)&lt;=MOD(Wochenmengen!$D$2:$D$251-Wochenmengen!$C$2:$C$251,52))*Wochenmengen!$F$2:$F$251)/$D26))</f>
        <v/>
      </c>
      <c r="AB26" s="36">
        <f>IF(OR($A26="",$B26="",$C26="",N($D26)=0),"",IF(MOD(23-$B26,52)&gt;MOD($C26-$B26,52),"",SUMPRODUCT((Sätze!$B$2:$B$251=$A26)*(Wochenmengen!$C$2:$C$251&gt;0)*(MOD(23-Wochenmengen!$C$2:$C$251,52)&lt;=MOD(Wochenmengen!$D$2:$D$251-Wochenmengen!$C$2:$C$251,52))*Wochenmengen!$F$2:$F$251)/$D26))</f>
        <v/>
      </c>
      <c r="AC26" s="36">
        <f>IF(OR($A26="",$B26="",$C26="",N($D26)=0),"",IF(MOD(24-$B26,52)&gt;MOD($C26-$B26,52),"",SUMPRODUCT((Sätze!$B$2:$B$251=$A26)*(Wochenmengen!$C$2:$C$251&gt;0)*(MOD(24-Wochenmengen!$C$2:$C$251,52)&lt;=MOD(Wochenmengen!$D$2:$D$251-Wochenmengen!$C$2:$C$251,52))*Wochenmengen!$F$2:$F$251)/$D26))</f>
        <v/>
      </c>
      <c r="AD26" s="36">
        <f>IF(OR($A26="",$B26="",$C26="",N($D26)=0),"",IF(MOD(25-$B26,52)&gt;MOD($C26-$B26,52),"",SUMPRODUCT((Sätze!$B$2:$B$251=$A26)*(Wochenmengen!$C$2:$C$251&gt;0)*(MOD(25-Wochenmengen!$C$2:$C$251,52)&lt;=MOD(Wochenmengen!$D$2:$D$251-Wochenmengen!$C$2:$C$251,52))*Wochenmengen!$F$2:$F$251)/$D26))</f>
        <v/>
      </c>
      <c r="AE26" s="36">
        <f>IF(OR($A26="",$B26="",$C26="",N($D26)=0),"",IF(MOD(26-$B26,52)&gt;MOD($C26-$B26,52),"",SUMPRODUCT((Sätze!$B$2:$B$251=$A26)*(Wochenmengen!$C$2:$C$251&gt;0)*(MOD(26-Wochenmengen!$C$2:$C$251,52)&lt;=MOD(Wochenmengen!$D$2:$D$251-Wochenmengen!$C$2:$C$251,52))*Wochenmengen!$F$2:$F$251)/$D26))</f>
        <v/>
      </c>
      <c r="AF26" s="36">
        <f>IF(OR($A26="",$B26="",$C26="",N($D26)=0),"",IF(MOD(27-$B26,52)&gt;MOD($C26-$B26,52),"",SUMPRODUCT((Sätze!$B$2:$B$251=$A26)*(Wochenmengen!$C$2:$C$251&gt;0)*(MOD(27-Wochenmengen!$C$2:$C$251,52)&lt;=MOD(Wochenmengen!$D$2:$D$251-Wochenmengen!$C$2:$C$251,52))*Wochenmengen!$F$2:$F$251)/$D26))</f>
        <v/>
      </c>
      <c r="AG26" s="36">
        <f>IF(OR($A26="",$B26="",$C26="",N($D26)=0),"",IF(MOD(28-$B26,52)&gt;MOD($C26-$B26,52),"",SUMPRODUCT((Sätze!$B$2:$B$251=$A26)*(Wochenmengen!$C$2:$C$251&gt;0)*(MOD(28-Wochenmengen!$C$2:$C$251,52)&lt;=MOD(Wochenmengen!$D$2:$D$251-Wochenmengen!$C$2:$C$251,52))*Wochenmengen!$F$2:$F$251)/$D26))</f>
        <v/>
      </c>
      <c r="AH26" s="36">
        <f>IF(OR($A26="",$B26="",$C26="",N($D26)=0),"",IF(MOD(29-$B26,52)&gt;MOD($C26-$B26,52),"",SUMPRODUCT((Sätze!$B$2:$B$251=$A26)*(Wochenmengen!$C$2:$C$251&gt;0)*(MOD(29-Wochenmengen!$C$2:$C$251,52)&lt;=MOD(Wochenmengen!$D$2:$D$251-Wochenmengen!$C$2:$C$251,52))*Wochenmengen!$F$2:$F$251)/$D26))</f>
        <v/>
      </c>
      <c r="AI26" s="36">
        <f>IF(OR($A26="",$B26="",$C26="",N($D26)=0),"",IF(MOD(30-$B26,52)&gt;MOD($C26-$B26,52),"",SUMPRODUCT((Sätze!$B$2:$B$251=$A26)*(Wochenmengen!$C$2:$C$251&gt;0)*(MOD(30-Wochenmengen!$C$2:$C$251,52)&lt;=MOD(Wochenmengen!$D$2:$D$251-Wochenmengen!$C$2:$C$251,52))*Wochenmengen!$F$2:$F$251)/$D26))</f>
        <v/>
      </c>
      <c r="AJ26" s="36">
        <f>IF(OR($A26="",$B26="",$C26="",N($D26)=0),"",IF(MOD(31-$B26,52)&gt;MOD($C26-$B26,52),"",SUMPRODUCT((Sätze!$B$2:$B$251=$A26)*(Wochenmengen!$C$2:$C$251&gt;0)*(MOD(31-Wochenmengen!$C$2:$C$251,52)&lt;=MOD(Wochenmengen!$D$2:$D$251-Wochenmengen!$C$2:$C$251,52))*Wochenmengen!$F$2:$F$251)/$D26))</f>
        <v/>
      </c>
      <c r="AK26" s="36">
        <f>IF(OR($A26="",$B26="",$C26="",N($D26)=0),"",IF(MOD(32-$B26,52)&gt;MOD($C26-$B26,52),"",SUMPRODUCT((Sätze!$B$2:$B$251=$A26)*(Wochenmengen!$C$2:$C$251&gt;0)*(MOD(32-Wochenmengen!$C$2:$C$251,52)&lt;=MOD(Wochenmengen!$D$2:$D$251-Wochenmengen!$C$2:$C$251,52))*Wochenmengen!$F$2:$F$251)/$D26))</f>
        <v/>
      </c>
      <c r="AL26" s="36">
        <f>IF(OR($A26="",$B26="",$C26="",N($D26)=0),"",IF(MOD(33-$B26,52)&gt;MOD($C26-$B26,52),"",SUMPRODUCT((Sätze!$B$2:$B$251=$A26)*(Wochenmengen!$C$2:$C$251&gt;0)*(MOD(33-Wochenmengen!$C$2:$C$251,52)&lt;=MOD(Wochenmengen!$D$2:$D$251-Wochenmengen!$C$2:$C$251,52))*Wochenmengen!$F$2:$F$251)/$D26))</f>
        <v/>
      </c>
      <c r="AM26" s="36">
        <f>IF(OR($A26="",$B26="",$C26="",N($D26)=0),"",IF(MOD(34-$B26,52)&gt;MOD($C26-$B26,52),"",SUMPRODUCT((Sätze!$B$2:$B$251=$A26)*(Wochenmengen!$C$2:$C$251&gt;0)*(MOD(34-Wochenmengen!$C$2:$C$251,52)&lt;=MOD(Wochenmengen!$D$2:$D$251-Wochenmengen!$C$2:$C$251,52))*Wochenmengen!$F$2:$F$251)/$D26))</f>
        <v/>
      </c>
      <c r="AN26" s="36">
        <f>IF(OR($A26="",$B26="",$C26="",N($D26)=0),"",IF(MOD(35-$B26,52)&gt;MOD($C26-$B26,52),"",SUMPRODUCT((Sätze!$B$2:$B$251=$A26)*(Wochenmengen!$C$2:$C$251&gt;0)*(MOD(35-Wochenmengen!$C$2:$C$251,52)&lt;=MOD(Wochenmengen!$D$2:$D$251-Wochenmengen!$C$2:$C$251,52))*Wochenmengen!$F$2:$F$251)/$D26))</f>
        <v/>
      </c>
      <c r="AO26" s="36">
        <f>IF(OR($A26="",$B26="",$C26="",N($D26)=0),"",IF(MOD(36-$B26,52)&gt;MOD($C26-$B26,52),"",SUMPRODUCT((Sätze!$B$2:$B$251=$A26)*(Wochenmengen!$C$2:$C$251&gt;0)*(MOD(36-Wochenmengen!$C$2:$C$251,52)&lt;=MOD(Wochenmengen!$D$2:$D$251-Wochenmengen!$C$2:$C$251,52))*Wochenmengen!$F$2:$F$251)/$D26))</f>
        <v/>
      </c>
      <c r="AP26" s="36">
        <f>IF(OR($A26="",$B26="",$C26="",N($D26)=0),"",IF(MOD(37-$B26,52)&gt;MOD($C26-$B26,52),"",SUMPRODUCT((Sätze!$B$2:$B$251=$A26)*(Wochenmengen!$C$2:$C$251&gt;0)*(MOD(37-Wochenmengen!$C$2:$C$251,52)&lt;=MOD(Wochenmengen!$D$2:$D$251-Wochenmengen!$C$2:$C$251,52))*Wochenmengen!$F$2:$F$251)/$D26))</f>
        <v/>
      </c>
      <c r="AQ26" s="36">
        <f>IF(OR($A26="",$B26="",$C26="",N($D26)=0),"",IF(MOD(38-$B26,52)&gt;MOD($C26-$B26,52),"",SUMPRODUCT((Sätze!$B$2:$B$251=$A26)*(Wochenmengen!$C$2:$C$251&gt;0)*(MOD(38-Wochenmengen!$C$2:$C$251,52)&lt;=MOD(Wochenmengen!$D$2:$D$251-Wochenmengen!$C$2:$C$251,52))*Wochenmengen!$F$2:$F$251)/$D26))</f>
        <v/>
      </c>
      <c r="AR26" s="36">
        <f>IF(OR($A26="",$B26="",$C26="",N($D26)=0),"",IF(MOD(39-$B26,52)&gt;MOD($C26-$B26,52),"",SUMPRODUCT((Sätze!$B$2:$B$251=$A26)*(Wochenmengen!$C$2:$C$251&gt;0)*(MOD(39-Wochenmengen!$C$2:$C$251,52)&lt;=MOD(Wochenmengen!$D$2:$D$251-Wochenmengen!$C$2:$C$251,52))*Wochenmengen!$F$2:$F$251)/$D26))</f>
        <v/>
      </c>
      <c r="AS26" s="36">
        <f>IF(OR($A26="",$B26="",$C26="",N($D26)=0),"",IF(MOD(40-$B26,52)&gt;MOD($C26-$B26,52),"",SUMPRODUCT((Sätze!$B$2:$B$251=$A26)*(Wochenmengen!$C$2:$C$251&gt;0)*(MOD(40-Wochenmengen!$C$2:$C$251,52)&lt;=MOD(Wochenmengen!$D$2:$D$251-Wochenmengen!$C$2:$C$251,52))*Wochenmengen!$F$2:$F$251)/$D26))</f>
        <v/>
      </c>
      <c r="AT26" s="36">
        <f>IF(OR($A26="",$B26="",$C26="",N($D26)=0),"",IF(MOD(41-$B26,52)&gt;MOD($C26-$B26,52),"",SUMPRODUCT((Sätze!$B$2:$B$251=$A26)*(Wochenmengen!$C$2:$C$251&gt;0)*(MOD(41-Wochenmengen!$C$2:$C$251,52)&lt;=MOD(Wochenmengen!$D$2:$D$251-Wochenmengen!$C$2:$C$251,52))*Wochenmengen!$F$2:$F$251)/$D26))</f>
        <v/>
      </c>
      <c r="AU26" s="36">
        <f>IF(OR($A26="",$B26="",$C26="",N($D26)=0),"",IF(MOD(42-$B26,52)&gt;MOD($C26-$B26,52),"",SUMPRODUCT((Sätze!$B$2:$B$251=$A26)*(Wochenmengen!$C$2:$C$251&gt;0)*(MOD(42-Wochenmengen!$C$2:$C$251,52)&lt;=MOD(Wochenmengen!$D$2:$D$251-Wochenmengen!$C$2:$C$251,52))*Wochenmengen!$F$2:$F$251)/$D26))</f>
        <v/>
      </c>
      <c r="AV26" s="36">
        <f>IF(OR($A26="",$B26="",$C26="",N($D26)=0),"",IF(MOD(43-$B26,52)&gt;MOD($C26-$B26,52),"",SUMPRODUCT((Sätze!$B$2:$B$251=$A26)*(Wochenmengen!$C$2:$C$251&gt;0)*(MOD(43-Wochenmengen!$C$2:$C$251,52)&lt;=MOD(Wochenmengen!$D$2:$D$251-Wochenmengen!$C$2:$C$251,52))*Wochenmengen!$F$2:$F$251)/$D26))</f>
        <v/>
      </c>
      <c r="AW26" s="36">
        <f>IF(OR($A26="",$B26="",$C26="",N($D26)=0),"",IF(MOD(44-$B26,52)&gt;MOD($C26-$B26,52),"",SUMPRODUCT((Sätze!$B$2:$B$251=$A26)*(Wochenmengen!$C$2:$C$251&gt;0)*(MOD(44-Wochenmengen!$C$2:$C$251,52)&lt;=MOD(Wochenmengen!$D$2:$D$251-Wochenmengen!$C$2:$C$251,52))*Wochenmengen!$F$2:$F$251)/$D26))</f>
        <v/>
      </c>
      <c r="AX26" s="36">
        <f>IF(OR($A26="",$B26="",$C26="",N($D26)=0),"",IF(MOD(45-$B26,52)&gt;MOD($C26-$B26,52),"",SUMPRODUCT((Sätze!$B$2:$B$251=$A26)*(Wochenmengen!$C$2:$C$251&gt;0)*(MOD(45-Wochenmengen!$C$2:$C$251,52)&lt;=MOD(Wochenmengen!$D$2:$D$251-Wochenmengen!$C$2:$C$251,52))*Wochenmengen!$F$2:$F$251)/$D26))</f>
        <v/>
      </c>
      <c r="AY26" s="36">
        <f>IF(OR($A26="",$B26="",$C26="",N($D26)=0),"",IF(MOD(46-$B26,52)&gt;MOD($C26-$B26,52),"",SUMPRODUCT((Sätze!$B$2:$B$251=$A26)*(Wochenmengen!$C$2:$C$251&gt;0)*(MOD(46-Wochenmengen!$C$2:$C$251,52)&lt;=MOD(Wochenmengen!$D$2:$D$251-Wochenmengen!$C$2:$C$251,52))*Wochenmengen!$F$2:$F$251)/$D26))</f>
        <v/>
      </c>
      <c r="AZ26" s="36">
        <f>IF(OR($A26="",$B26="",$C26="",N($D26)=0),"",IF(MOD(47-$B26,52)&gt;MOD($C26-$B26,52),"",SUMPRODUCT((Sätze!$B$2:$B$251=$A26)*(Wochenmengen!$C$2:$C$251&gt;0)*(MOD(47-Wochenmengen!$C$2:$C$251,52)&lt;=MOD(Wochenmengen!$D$2:$D$251-Wochenmengen!$C$2:$C$251,52))*Wochenmengen!$F$2:$F$251)/$D26))</f>
        <v/>
      </c>
      <c r="BA26" s="36">
        <f>IF(OR($A26="",$B26="",$C26="",N($D26)=0),"",IF(MOD(48-$B26,52)&gt;MOD($C26-$B26,52),"",SUMPRODUCT((Sätze!$B$2:$B$251=$A26)*(Wochenmengen!$C$2:$C$251&gt;0)*(MOD(48-Wochenmengen!$C$2:$C$251,52)&lt;=MOD(Wochenmengen!$D$2:$D$251-Wochenmengen!$C$2:$C$251,52))*Wochenmengen!$F$2:$F$251)/$D26))</f>
        <v/>
      </c>
      <c r="BB26" s="36">
        <f>IF(OR($A26="",$B26="",$C26="",N($D26)=0),"",IF(MOD(49-$B26,52)&gt;MOD($C26-$B26,52),"",SUMPRODUCT((Sätze!$B$2:$B$251=$A26)*(Wochenmengen!$C$2:$C$251&gt;0)*(MOD(49-Wochenmengen!$C$2:$C$251,52)&lt;=MOD(Wochenmengen!$D$2:$D$251-Wochenmengen!$C$2:$C$251,52))*Wochenmengen!$F$2:$F$251)/$D26))</f>
        <v/>
      </c>
      <c r="BC26" s="36">
        <f>IF(OR($A26="",$B26="",$C26="",N($D26)=0),"",IF(MOD(50-$B26,52)&gt;MOD($C26-$B26,52),"",SUMPRODUCT((Sätze!$B$2:$B$251=$A26)*(Wochenmengen!$C$2:$C$251&gt;0)*(MOD(50-Wochenmengen!$C$2:$C$251,52)&lt;=MOD(Wochenmengen!$D$2:$D$251-Wochenmengen!$C$2:$C$251,52))*Wochenmengen!$F$2:$F$251)/$D26))</f>
        <v/>
      </c>
      <c r="BD26" s="36">
        <f>IF(OR($A26="",$B26="",$C26="",N($D26)=0),"",IF(MOD(51-$B26,52)&gt;MOD($C26-$B26,52),"",SUMPRODUCT((Sätze!$B$2:$B$251=$A26)*(Wochenmengen!$C$2:$C$251&gt;0)*(MOD(51-Wochenmengen!$C$2:$C$251,52)&lt;=MOD(Wochenmengen!$D$2:$D$251-Wochenmengen!$C$2:$C$251,52))*Wochenmengen!$F$2:$F$251)/$D26))</f>
        <v/>
      </c>
      <c r="BE26" s="36">
        <f>IF(OR($A26="",$B26="",$C26="",N($D26)=0),"",IF(MOD(52-$B26,52)&gt;MOD($C26-$B26,52),"",SUMPRODUCT((Sätze!$B$2:$B$251=$A26)*(Wochenmengen!$C$2:$C$251&gt;0)*(MOD(52-Wochenmengen!$C$2:$C$251,52)&lt;=MOD(Wochenmengen!$D$2:$D$251-Wochenmengen!$C$2:$C$251,52))*Wochenmengen!$F$2:$F$251)/$D26))</f>
        <v/>
      </c>
      <c r="BF26" s="26">
        <f>IF($A26="","",SUMPRODUCT((F26:BE26&lt;&gt;"")*(F26:BE26&lt;1)))</f>
        <v/>
      </c>
    </row>
    <row r="27">
      <c r="A27" s="10">
        <f>IF(Bedarf!$B33="","",Bedarf!$B33)</f>
        <v/>
      </c>
      <c r="B27" s="26">
        <f>IF($A27="","",IF(Bedarf!$E33&lt;&gt;"",Bedarf!$E33,IFERROR(IF(_xlfn.MINIFS(Sätze!$H$2:$H$251,Sätze!$B$2:$B$251,$A27)=0,"",_xlfn.MINIFS(Sätze!$H$2:$H$251,Sätze!$B$2:$B$251,$A27)),"")))</f>
        <v/>
      </c>
      <c r="C27" s="26">
        <f>IF($A27="","",IF(Bedarf!$F33&lt;&gt;"",Bedarf!$F33,IFERROR(IF(_xlfn.MAXIFS(Sätze!$I$2:$I$251,Sätze!$B$2:$B$251,$A27)=0,"",_xlfn.MAXIFS(Sätze!$I$2:$I$251,Sätze!$B$2:$B$251,$A27)),"")))</f>
        <v/>
      </c>
      <c r="D27" s="15">
        <f>IF(OR($A27="",N(Bedarf!$G33)=0),"",Bedarf!$G33)</f>
        <v/>
      </c>
      <c r="E27" s="10">
        <f>IF($A27="","",T(Bedarf!$D33))</f>
        <v/>
      </c>
      <c r="F27" s="36">
        <f>IF(OR($A27="",$B27="",$C27="",N($D27)=0),"",IF(MOD(1-$B27,52)&gt;MOD($C27-$B27,52),"",SUMPRODUCT((Sätze!$B$2:$B$251=$A27)*(Wochenmengen!$C$2:$C$251&gt;0)*(MOD(1-Wochenmengen!$C$2:$C$251,52)&lt;=MOD(Wochenmengen!$D$2:$D$251-Wochenmengen!$C$2:$C$251,52))*Wochenmengen!$F$2:$F$251)/$D27))</f>
        <v/>
      </c>
      <c r="G27" s="36">
        <f>IF(OR($A27="",$B27="",$C27="",N($D27)=0),"",IF(MOD(2-$B27,52)&gt;MOD($C27-$B27,52),"",SUMPRODUCT((Sätze!$B$2:$B$251=$A27)*(Wochenmengen!$C$2:$C$251&gt;0)*(MOD(2-Wochenmengen!$C$2:$C$251,52)&lt;=MOD(Wochenmengen!$D$2:$D$251-Wochenmengen!$C$2:$C$251,52))*Wochenmengen!$F$2:$F$251)/$D27))</f>
        <v/>
      </c>
      <c r="H27" s="36">
        <f>IF(OR($A27="",$B27="",$C27="",N($D27)=0),"",IF(MOD(3-$B27,52)&gt;MOD($C27-$B27,52),"",SUMPRODUCT((Sätze!$B$2:$B$251=$A27)*(Wochenmengen!$C$2:$C$251&gt;0)*(MOD(3-Wochenmengen!$C$2:$C$251,52)&lt;=MOD(Wochenmengen!$D$2:$D$251-Wochenmengen!$C$2:$C$251,52))*Wochenmengen!$F$2:$F$251)/$D27))</f>
        <v/>
      </c>
      <c r="I27" s="36">
        <f>IF(OR($A27="",$B27="",$C27="",N($D27)=0),"",IF(MOD(4-$B27,52)&gt;MOD($C27-$B27,52),"",SUMPRODUCT((Sätze!$B$2:$B$251=$A27)*(Wochenmengen!$C$2:$C$251&gt;0)*(MOD(4-Wochenmengen!$C$2:$C$251,52)&lt;=MOD(Wochenmengen!$D$2:$D$251-Wochenmengen!$C$2:$C$251,52))*Wochenmengen!$F$2:$F$251)/$D27))</f>
        <v/>
      </c>
      <c r="J27" s="36">
        <f>IF(OR($A27="",$B27="",$C27="",N($D27)=0),"",IF(MOD(5-$B27,52)&gt;MOD($C27-$B27,52),"",SUMPRODUCT((Sätze!$B$2:$B$251=$A27)*(Wochenmengen!$C$2:$C$251&gt;0)*(MOD(5-Wochenmengen!$C$2:$C$251,52)&lt;=MOD(Wochenmengen!$D$2:$D$251-Wochenmengen!$C$2:$C$251,52))*Wochenmengen!$F$2:$F$251)/$D27))</f>
        <v/>
      </c>
      <c r="K27" s="36">
        <f>IF(OR($A27="",$B27="",$C27="",N($D27)=0),"",IF(MOD(6-$B27,52)&gt;MOD($C27-$B27,52),"",SUMPRODUCT((Sätze!$B$2:$B$251=$A27)*(Wochenmengen!$C$2:$C$251&gt;0)*(MOD(6-Wochenmengen!$C$2:$C$251,52)&lt;=MOD(Wochenmengen!$D$2:$D$251-Wochenmengen!$C$2:$C$251,52))*Wochenmengen!$F$2:$F$251)/$D27))</f>
        <v/>
      </c>
      <c r="L27" s="36">
        <f>IF(OR($A27="",$B27="",$C27="",N($D27)=0),"",IF(MOD(7-$B27,52)&gt;MOD($C27-$B27,52),"",SUMPRODUCT((Sätze!$B$2:$B$251=$A27)*(Wochenmengen!$C$2:$C$251&gt;0)*(MOD(7-Wochenmengen!$C$2:$C$251,52)&lt;=MOD(Wochenmengen!$D$2:$D$251-Wochenmengen!$C$2:$C$251,52))*Wochenmengen!$F$2:$F$251)/$D27))</f>
        <v/>
      </c>
      <c r="M27" s="36">
        <f>IF(OR($A27="",$B27="",$C27="",N($D27)=0),"",IF(MOD(8-$B27,52)&gt;MOD($C27-$B27,52),"",SUMPRODUCT((Sätze!$B$2:$B$251=$A27)*(Wochenmengen!$C$2:$C$251&gt;0)*(MOD(8-Wochenmengen!$C$2:$C$251,52)&lt;=MOD(Wochenmengen!$D$2:$D$251-Wochenmengen!$C$2:$C$251,52))*Wochenmengen!$F$2:$F$251)/$D27))</f>
        <v/>
      </c>
      <c r="N27" s="36">
        <f>IF(OR($A27="",$B27="",$C27="",N($D27)=0),"",IF(MOD(9-$B27,52)&gt;MOD($C27-$B27,52),"",SUMPRODUCT((Sätze!$B$2:$B$251=$A27)*(Wochenmengen!$C$2:$C$251&gt;0)*(MOD(9-Wochenmengen!$C$2:$C$251,52)&lt;=MOD(Wochenmengen!$D$2:$D$251-Wochenmengen!$C$2:$C$251,52))*Wochenmengen!$F$2:$F$251)/$D27))</f>
        <v/>
      </c>
      <c r="O27" s="36">
        <f>IF(OR($A27="",$B27="",$C27="",N($D27)=0),"",IF(MOD(10-$B27,52)&gt;MOD($C27-$B27,52),"",SUMPRODUCT((Sätze!$B$2:$B$251=$A27)*(Wochenmengen!$C$2:$C$251&gt;0)*(MOD(10-Wochenmengen!$C$2:$C$251,52)&lt;=MOD(Wochenmengen!$D$2:$D$251-Wochenmengen!$C$2:$C$251,52))*Wochenmengen!$F$2:$F$251)/$D27))</f>
        <v/>
      </c>
      <c r="P27" s="36">
        <f>IF(OR($A27="",$B27="",$C27="",N($D27)=0),"",IF(MOD(11-$B27,52)&gt;MOD($C27-$B27,52),"",SUMPRODUCT((Sätze!$B$2:$B$251=$A27)*(Wochenmengen!$C$2:$C$251&gt;0)*(MOD(11-Wochenmengen!$C$2:$C$251,52)&lt;=MOD(Wochenmengen!$D$2:$D$251-Wochenmengen!$C$2:$C$251,52))*Wochenmengen!$F$2:$F$251)/$D27))</f>
        <v/>
      </c>
      <c r="Q27" s="36">
        <f>IF(OR($A27="",$B27="",$C27="",N($D27)=0),"",IF(MOD(12-$B27,52)&gt;MOD($C27-$B27,52),"",SUMPRODUCT((Sätze!$B$2:$B$251=$A27)*(Wochenmengen!$C$2:$C$251&gt;0)*(MOD(12-Wochenmengen!$C$2:$C$251,52)&lt;=MOD(Wochenmengen!$D$2:$D$251-Wochenmengen!$C$2:$C$251,52))*Wochenmengen!$F$2:$F$251)/$D27))</f>
        <v/>
      </c>
      <c r="R27" s="36">
        <f>IF(OR($A27="",$B27="",$C27="",N($D27)=0),"",IF(MOD(13-$B27,52)&gt;MOD($C27-$B27,52),"",SUMPRODUCT((Sätze!$B$2:$B$251=$A27)*(Wochenmengen!$C$2:$C$251&gt;0)*(MOD(13-Wochenmengen!$C$2:$C$251,52)&lt;=MOD(Wochenmengen!$D$2:$D$251-Wochenmengen!$C$2:$C$251,52))*Wochenmengen!$F$2:$F$251)/$D27))</f>
        <v/>
      </c>
      <c r="S27" s="36">
        <f>IF(OR($A27="",$B27="",$C27="",N($D27)=0),"",IF(MOD(14-$B27,52)&gt;MOD($C27-$B27,52),"",SUMPRODUCT((Sätze!$B$2:$B$251=$A27)*(Wochenmengen!$C$2:$C$251&gt;0)*(MOD(14-Wochenmengen!$C$2:$C$251,52)&lt;=MOD(Wochenmengen!$D$2:$D$251-Wochenmengen!$C$2:$C$251,52))*Wochenmengen!$F$2:$F$251)/$D27))</f>
        <v/>
      </c>
      <c r="T27" s="36">
        <f>IF(OR($A27="",$B27="",$C27="",N($D27)=0),"",IF(MOD(15-$B27,52)&gt;MOD($C27-$B27,52),"",SUMPRODUCT((Sätze!$B$2:$B$251=$A27)*(Wochenmengen!$C$2:$C$251&gt;0)*(MOD(15-Wochenmengen!$C$2:$C$251,52)&lt;=MOD(Wochenmengen!$D$2:$D$251-Wochenmengen!$C$2:$C$251,52))*Wochenmengen!$F$2:$F$251)/$D27))</f>
        <v/>
      </c>
      <c r="U27" s="36">
        <f>IF(OR($A27="",$B27="",$C27="",N($D27)=0),"",IF(MOD(16-$B27,52)&gt;MOD($C27-$B27,52),"",SUMPRODUCT((Sätze!$B$2:$B$251=$A27)*(Wochenmengen!$C$2:$C$251&gt;0)*(MOD(16-Wochenmengen!$C$2:$C$251,52)&lt;=MOD(Wochenmengen!$D$2:$D$251-Wochenmengen!$C$2:$C$251,52))*Wochenmengen!$F$2:$F$251)/$D27))</f>
        <v/>
      </c>
      <c r="V27" s="36">
        <f>IF(OR($A27="",$B27="",$C27="",N($D27)=0),"",IF(MOD(17-$B27,52)&gt;MOD($C27-$B27,52),"",SUMPRODUCT((Sätze!$B$2:$B$251=$A27)*(Wochenmengen!$C$2:$C$251&gt;0)*(MOD(17-Wochenmengen!$C$2:$C$251,52)&lt;=MOD(Wochenmengen!$D$2:$D$251-Wochenmengen!$C$2:$C$251,52))*Wochenmengen!$F$2:$F$251)/$D27))</f>
        <v/>
      </c>
      <c r="W27" s="36">
        <f>IF(OR($A27="",$B27="",$C27="",N($D27)=0),"",IF(MOD(18-$B27,52)&gt;MOD($C27-$B27,52),"",SUMPRODUCT((Sätze!$B$2:$B$251=$A27)*(Wochenmengen!$C$2:$C$251&gt;0)*(MOD(18-Wochenmengen!$C$2:$C$251,52)&lt;=MOD(Wochenmengen!$D$2:$D$251-Wochenmengen!$C$2:$C$251,52))*Wochenmengen!$F$2:$F$251)/$D27))</f>
        <v/>
      </c>
      <c r="X27" s="36">
        <f>IF(OR($A27="",$B27="",$C27="",N($D27)=0),"",IF(MOD(19-$B27,52)&gt;MOD($C27-$B27,52),"",SUMPRODUCT((Sätze!$B$2:$B$251=$A27)*(Wochenmengen!$C$2:$C$251&gt;0)*(MOD(19-Wochenmengen!$C$2:$C$251,52)&lt;=MOD(Wochenmengen!$D$2:$D$251-Wochenmengen!$C$2:$C$251,52))*Wochenmengen!$F$2:$F$251)/$D27))</f>
        <v/>
      </c>
      <c r="Y27" s="36">
        <f>IF(OR($A27="",$B27="",$C27="",N($D27)=0),"",IF(MOD(20-$B27,52)&gt;MOD($C27-$B27,52),"",SUMPRODUCT((Sätze!$B$2:$B$251=$A27)*(Wochenmengen!$C$2:$C$251&gt;0)*(MOD(20-Wochenmengen!$C$2:$C$251,52)&lt;=MOD(Wochenmengen!$D$2:$D$251-Wochenmengen!$C$2:$C$251,52))*Wochenmengen!$F$2:$F$251)/$D27))</f>
        <v/>
      </c>
      <c r="Z27" s="36">
        <f>IF(OR($A27="",$B27="",$C27="",N($D27)=0),"",IF(MOD(21-$B27,52)&gt;MOD($C27-$B27,52),"",SUMPRODUCT((Sätze!$B$2:$B$251=$A27)*(Wochenmengen!$C$2:$C$251&gt;0)*(MOD(21-Wochenmengen!$C$2:$C$251,52)&lt;=MOD(Wochenmengen!$D$2:$D$251-Wochenmengen!$C$2:$C$251,52))*Wochenmengen!$F$2:$F$251)/$D27))</f>
        <v/>
      </c>
      <c r="AA27" s="36">
        <f>IF(OR($A27="",$B27="",$C27="",N($D27)=0),"",IF(MOD(22-$B27,52)&gt;MOD($C27-$B27,52),"",SUMPRODUCT((Sätze!$B$2:$B$251=$A27)*(Wochenmengen!$C$2:$C$251&gt;0)*(MOD(22-Wochenmengen!$C$2:$C$251,52)&lt;=MOD(Wochenmengen!$D$2:$D$251-Wochenmengen!$C$2:$C$251,52))*Wochenmengen!$F$2:$F$251)/$D27))</f>
        <v/>
      </c>
      <c r="AB27" s="36">
        <f>IF(OR($A27="",$B27="",$C27="",N($D27)=0),"",IF(MOD(23-$B27,52)&gt;MOD($C27-$B27,52),"",SUMPRODUCT((Sätze!$B$2:$B$251=$A27)*(Wochenmengen!$C$2:$C$251&gt;0)*(MOD(23-Wochenmengen!$C$2:$C$251,52)&lt;=MOD(Wochenmengen!$D$2:$D$251-Wochenmengen!$C$2:$C$251,52))*Wochenmengen!$F$2:$F$251)/$D27))</f>
        <v/>
      </c>
      <c r="AC27" s="36">
        <f>IF(OR($A27="",$B27="",$C27="",N($D27)=0),"",IF(MOD(24-$B27,52)&gt;MOD($C27-$B27,52),"",SUMPRODUCT((Sätze!$B$2:$B$251=$A27)*(Wochenmengen!$C$2:$C$251&gt;0)*(MOD(24-Wochenmengen!$C$2:$C$251,52)&lt;=MOD(Wochenmengen!$D$2:$D$251-Wochenmengen!$C$2:$C$251,52))*Wochenmengen!$F$2:$F$251)/$D27))</f>
        <v/>
      </c>
      <c r="AD27" s="36">
        <f>IF(OR($A27="",$B27="",$C27="",N($D27)=0),"",IF(MOD(25-$B27,52)&gt;MOD($C27-$B27,52),"",SUMPRODUCT((Sätze!$B$2:$B$251=$A27)*(Wochenmengen!$C$2:$C$251&gt;0)*(MOD(25-Wochenmengen!$C$2:$C$251,52)&lt;=MOD(Wochenmengen!$D$2:$D$251-Wochenmengen!$C$2:$C$251,52))*Wochenmengen!$F$2:$F$251)/$D27))</f>
        <v/>
      </c>
      <c r="AE27" s="36">
        <f>IF(OR($A27="",$B27="",$C27="",N($D27)=0),"",IF(MOD(26-$B27,52)&gt;MOD($C27-$B27,52),"",SUMPRODUCT((Sätze!$B$2:$B$251=$A27)*(Wochenmengen!$C$2:$C$251&gt;0)*(MOD(26-Wochenmengen!$C$2:$C$251,52)&lt;=MOD(Wochenmengen!$D$2:$D$251-Wochenmengen!$C$2:$C$251,52))*Wochenmengen!$F$2:$F$251)/$D27))</f>
        <v/>
      </c>
      <c r="AF27" s="36">
        <f>IF(OR($A27="",$B27="",$C27="",N($D27)=0),"",IF(MOD(27-$B27,52)&gt;MOD($C27-$B27,52),"",SUMPRODUCT((Sätze!$B$2:$B$251=$A27)*(Wochenmengen!$C$2:$C$251&gt;0)*(MOD(27-Wochenmengen!$C$2:$C$251,52)&lt;=MOD(Wochenmengen!$D$2:$D$251-Wochenmengen!$C$2:$C$251,52))*Wochenmengen!$F$2:$F$251)/$D27))</f>
        <v/>
      </c>
      <c r="AG27" s="36">
        <f>IF(OR($A27="",$B27="",$C27="",N($D27)=0),"",IF(MOD(28-$B27,52)&gt;MOD($C27-$B27,52),"",SUMPRODUCT((Sätze!$B$2:$B$251=$A27)*(Wochenmengen!$C$2:$C$251&gt;0)*(MOD(28-Wochenmengen!$C$2:$C$251,52)&lt;=MOD(Wochenmengen!$D$2:$D$251-Wochenmengen!$C$2:$C$251,52))*Wochenmengen!$F$2:$F$251)/$D27))</f>
        <v/>
      </c>
      <c r="AH27" s="36">
        <f>IF(OR($A27="",$B27="",$C27="",N($D27)=0),"",IF(MOD(29-$B27,52)&gt;MOD($C27-$B27,52),"",SUMPRODUCT((Sätze!$B$2:$B$251=$A27)*(Wochenmengen!$C$2:$C$251&gt;0)*(MOD(29-Wochenmengen!$C$2:$C$251,52)&lt;=MOD(Wochenmengen!$D$2:$D$251-Wochenmengen!$C$2:$C$251,52))*Wochenmengen!$F$2:$F$251)/$D27))</f>
        <v/>
      </c>
      <c r="AI27" s="36">
        <f>IF(OR($A27="",$B27="",$C27="",N($D27)=0),"",IF(MOD(30-$B27,52)&gt;MOD($C27-$B27,52),"",SUMPRODUCT((Sätze!$B$2:$B$251=$A27)*(Wochenmengen!$C$2:$C$251&gt;0)*(MOD(30-Wochenmengen!$C$2:$C$251,52)&lt;=MOD(Wochenmengen!$D$2:$D$251-Wochenmengen!$C$2:$C$251,52))*Wochenmengen!$F$2:$F$251)/$D27))</f>
        <v/>
      </c>
      <c r="AJ27" s="36">
        <f>IF(OR($A27="",$B27="",$C27="",N($D27)=0),"",IF(MOD(31-$B27,52)&gt;MOD($C27-$B27,52),"",SUMPRODUCT((Sätze!$B$2:$B$251=$A27)*(Wochenmengen!$C$2:$C$251&gt;0)*(MOD(31-Wochenmengen!$C$2:$C$251,52)&lt;=MOD(Wochenmengen!$D$2:$D$251-Wochenmengen!$C$2:$C$251,52))*Wochenmengen!$F$2:$F$251)/$D27))</f>
        <v/>
      </c>
      <c r="AK27" s="36">
        <f>IF(OR($A27="",$B27="",$C27="",N($D27)=0),"",IF(MOD(32-$B27,52)&gt;MOD($C27-$B27,52),"",SUMPRODUCT((Sätze!$B$2:$B$251=$A27)*(Wochenmengen!$C$2:$C$251&gt;0)*(MOD(32-Wochenmengen!$C$2:$C$251,52)&lt;=MOD(Wochenmengen!$D$2:$D$251-Wochenmengen!$C$2:$C$251,52))*Wochenmengen!$F$2:$F$251)/$D27))</f>
        <v/>
      </c>
      <c r="AL27" s="36">
        <f>IF(OR($A27="",$B27="",$C27="",N($D27)=0),"",IF(MOD(33-$B27,52)&gt;MOD($C27-$B27,52),"",SUMPRODUCT((Sätze!$B$2:$B$251=$A27)*(Wochenmengen!$C$2:$C$251&gt;0)*(MOD(33-Wochenmengen!$C$2:$C$251,52)&lt;=MOD(Wochenmengen!$D$2:$D$251-Wochenmengen!$C$2:$C$251,52))*Wochenmengen!$F$2:$F$251)/$D27))</f>
        <v/>
      </c>
      <c r="AM27" s="36">
        <f>IF(OR($A27="",$B27="",$C27="",N($D27)=0),"",IF(MOD(34-$B27,52)&gt;MOD($C27-$B27,52),"",SUMPRODUCT((Sätze!$B$2:$B$251=$A27)*(Wochenmengen!$C$2:$C$251&gt;0)*(MOD(34-Wochenmengen!$C$2:$C$251,52)&lt;=MOD(Wochenmengen!$D$2:$D$251-Wochenmengen!$C$2:$C$251,52))*Wochenmengen!$F$2:$F$251)/$D27))</f>
        <v/>
      </c>
      <c r="AN27" s="36">
        <f>IF(OR($A27="",$B27="",$C27="",N($D27)=0),"",IF(MOD(35-$B27,52)&gt;MOD($C27-$B27,52),"",SUMPRODUCT((Sätze!$B$2:$B$251=$A27)*(Wochenmengen!$C$2:$C$251&gt;0)*(MOD(35-Wochenmengen!$C$2:$C$251,52)&lt;=MOD(Wochenmengen!$D$2:$D$251-Wochenmengen!$C$2:$C$251,52))*Wochenmengen!$F$2:$F$251)/$D27))</f>
        <v/>
      </c>
      <c r="AO27" s="36">
        <f>IF(OR($A27="",$B27="",$C27="",N($D27)=0),"",IF(MOD(36-$B27,52)&gt;MOD($C27-$B27,52),"",SUMPRODUCT((Sätze!$B$2:$B$251=$A27)*(Wochenmengen!$C$2:$C$251&gt;0)*(MOD(36-Wochenmengen!$C$2:$C$251,52)&lt;=MOD(Wochenmengen!$D$2:$D$251-Wochenmengen!$C$2:$C$251,52))*Wochenmengen!$F$2:$F$251)/$D27))</f>
        <v/>
      </c>
      <c r="AP27" s="36">
        <f>IF(OR($A27="",$B27="",$C27="",N($D27)=0),"",IF(MOD(37-$B27,52)&gt;MOD($C27-$B27,52),"",SUMPRODUCT((Sätze!$B$2:$B$251=$A27)*(Wochenmengen!$C$2:$C$251&gt;0)*(MOD(37-Wochenmengen!$C$2:$C$251,52)&lt;=MOD(Wochenmengen!$D$2:$D$251-Wochenmengen!$C$2:$C$251,52))*Wochenmengen!$F$2:$F$251)/$D27))</f>
        <v/>
      </c>
      <c r="AQ27" s="36">
        <f>IF(OR($A27="",$B27="",$C27="",N($D27)=0),"",IF(MOD(38-$B27,52)&gt;MOD($C27-$B27,52),"",SUMPRODUCT((Sätze!$B$2:$B$251=$A27)*(Wochenmengen!$C$2:$C$251&gt;0)*(MOD(38-Wochenmengen!$C$2:$C$251,52)&lt;=MOD(Wochenmengen!$D$2:$D$251-Wochenmengen!$C$2:$C$251,52))*Wochenmengen!$F$2:$F$251)/$D27))</f>
        <v/>
      </c>
      <c r="AR27" s="36">
        <f>IF(OR($A27="",$B27="",$C27="",N($D27)=0),"",IF(MOD(39-$B27,52)&gt;MOD($C27-$B27,52),"",SUMPRODUCT((Sätze!$B$2:$B$251=$A27)*(Wochenmengen!$C$2:$C$251&gt;0)*(MOD(39-Wochenmengen!$C$2:$C$251,52)&lt;=MOD(Wochenmengen!$D$2:$D$251-Wochenmengen!$C$2:$C$251,52))*Wochenmengen!$F$2:$F$251)/$D27))</f>
        <v/>
      </c>
      <c r="AS27" s="36">
        <f>IF(OR($A27="",$B27="",$C27="",N($D27)=0),"",IF(MOD(40-$B27,52)&gt;MOD($C27-$B27,52),"",SUMPRODUCT((Sätze!$B$2:$B$251=$A27)*(Wochenmengen!$C$2:$C$251&gt;0)*(MOD(40-Wochenmengen!$C$2:$C$251,52)&lt;=MOD(Wochenmengen!$D$2:$D$251-Wochenmengen!$C$2:$C$251,52))*Wochenmengen!$F$2:$F$251)/$D27))</f>
        <v/>
      </c>
      <c r="AT27" s="36">
        <f>IF(OR($A27="",$B27="",$C27="",N($D27)=0),"",IF(MOD(41-$B27,52)&gt;MOD($C27-$B27,52),"",SUMPRODUCT((Sätze!$B$2:$B$251=$A27)*(Wochenmengen!$C$2:$C$251&gt;0)*(MOD(41-Wochenmengen!$C$2:$C$251,52)&lt;=MOD(Wochenmengen!$D$2:$D$251-Wochenmengen!$C$2:$C$251,52))*Wochenmengen!$F$2:$F$251)/$D27))</f>
        <v/>
      </c>
      <c r="AU27" s="36">
        <f>IF(OR($A27="",$B27="",$C27="",N($D27)=0),"",IF(MOD(42-$B27,52)&gt;MOD($C27-$B27,52),"",SUMPRODUCT((Sätze!$B$2:$B$251=$A27)*(Wochenmengen!$C$2:$C$251&gt;0)*(MOD(42-Wochenmengen!$C$2:$C$251,52)&lt;=MOD(Wochenmengen!$D$2:$D$251-Wochenmengen!$C$2:$C$251,52))*Wochenmengen!$F$2:$F$251)/$D27))</f>
        <v/>
      </c>
      <c r="AV27" s="36">
        <f>IF(OR($A27="",$B27="",$C27="",N($D27)=0),"",IF(MOD(43-$B27,52)&gt;MOD($C27-$B27,52),"",SUMPRODUCT((Sätze!$B$2:$B$251=$A27)*(Wochenmengen!$C$2:$C$251&gt;0)*(MOD(43-Wochenmengen!$C$2:$C$251,52)&lt;=MOD(Wochenmengen!$D$2:$D$251-Wochenmengen!$C$2:$C$251,52))*Wochenmengen!$F$2:$F$251)/$D27))</f>
        <v/>
      </c>
      <c r="AW27" s="36">
        <f>IF(OR($A27="",$B27="",$C27="",N($D27)=0),"",IF(MOD(44-$B27,52)&gt;MOD($C27-$B27,52),"",SUMPRODUCT((Sätze!$B$2:$B$251=$A27)*(Wochenmengen!$C$2:$C$251&gt;0)*(MOD(44-Wochenmengen!$C$2:$C$251,52)&lt;=MOD(Wochenmengen!$D$2:$D$251-Wochenmengen!$C$2:$C$251,52))*Wochenmengen!$F$2:$F$251)/$D27))</f>
        <v/>
      </c>
      <c r="AX27" s="36">
        <f>IF(OR($A27="",$B27="",$C27="",N($D27)=0),"",IF(MOD(45-$B27,52)&gt;MOD($C27-$B27,52),"",SUMPRODUCT((Sätze!$B$2:$B$251=$A27)*(Wochenmengen!$C$2:$C$251&gt;0)*(MOD(45-Wochenmengen!$C$2:$C$251,52)&lt;=MOD(Wochenmengen!$D$2:$D$251-Wochenmengen!$C$2:$C$251,52))*Wochenmengen!$F$2:$F$251)/$D27))</f>
        <v/>
      </c>
      <c r="AY27" s="36">
        <f>IF(OR($A27="",$B27="",$C27="",N($D27)=0),"",IF(MOD(46-$B27,52)&gt;MOD($C27-$B27,52),"",SUMPRODUCT((Sätze!$B$2:$B$251=$A27)*(Wochenmengen!$C$2:$C$251&gt;0)*(MOD(46-Wochenmengen!$C$2:$C$251,52)&lt;=MOD(Wochenmengen!$D$2:$D$251-Wochenmengen!$C$2:$C$251,52))*Wochenmengen!$F$2:$F$251)/$D27))</f>
        <v/>
      </c>
      <c r="AZ27" s="36">
        <f>IF(OR($A27="",$B27="",$C27="",N($D27)=0),"",IF(MOD(47-$B27,52)&gt;MOD($C27-$B27,52),"",SUMPRODUCT((Sätze!$B$2:$B$251=$A27)*(Wochenmengen!$C$2:$C$251&gt;0)*(MOD(47-Wochenmengen!$C$2:$C$251,52)&lt;=MOD(Wochenmengen!$D$2:$D$251-Wochenmengen!$C$2:$C$251,52))*Wochenmengen!$F$2:$F$251)/$D27))</f>
        <v/>
      </c>
      <c r="BA27" s="36">
        <f>IF(OR($A27="",$B27="",$C27="",N($D27)=0),"",IF(MOD(48-$B27,52)&gt;MOD($C27-$B27,52),"",SUMPRODUCT((Sätze!$B$2:$B$251=$A27)*(Wochenmengen!$C$2:$C$251&gt;0)*(MOD(48-Wochenmengen!$C$2:$C$251,52)&lt;=MOD(Wochenmengen!$D$2:$D$251-Wochenmengen!$C$2:$C$251,52))*Wochenmengen!$F$2:$F$251)/$D27))</f>
        <v/>
      </c>
      <c r="BB27" s="36">
        <f>IF(OR($A27="",$B27="",$C27="",N($D27)=0),"",IF(MOD(49-$B27,52)&gt;MOD($C27-$B27,52),"",SUMPRODUCT((Sätze!$B$2:$B$251=$A27)*(Wochenmengen!$C$2:$C$251&gt;0)*(MOD(49-Wochenmengen!$C$2:$C$251,52)&lt;=MOD(Wochenmengen!$D$2:$D$251-Wochenmengen!$C$2:$C$251,52))*Wochenmengen!$F$2:$F$251)/$D27))</f>
        <v/>
      </c>
      <c r="BC27" s="36">
        <f>IF(OR($A27="",$B27="",$C27="",N($D27)=0),"",IF(MOD(50-$B27,52)&gt;MOD($C27-$B27,52),"",SUMPRODUCT((Sätze!$B$2:$B$251=$A27)*(Wochenmengen!$C$2:$C$251&gt;0)*(MOD(50-Wochenmengen!$C$2:$C$251,52)&lt;=MOD(Wochenmengen!$D$2:$D$251-Wochenmengen!$C$2:$C$251,52))*Wochenmengen!$F$2:$F$251)/$D27))</f>
        <v/>
      </c>
      <c r="BD27" s="36">
        <f>IF(OR($A27="",$B27="",$C27="",N($D27)=0),"",IF(MOD(51-$B27,52)&gt;MOD($C27-$B27,52),"",SUMPRODUCT((Sätze!$B$2:$B$251=$A27)*(Wochenmengen!$C$2:$C$251&gt;0)*(MOD(51-Wochenmengen!$C$2:$C$251,52)&lt;=MOD(Wochenmengen!$D$2:$D$251-Wochenmengen!$C$2:$C$251,52))*Wochenmengen!$F$2:$F$251)/$D27))</f>
        <v/>
      </c>
      <c r="BE27" s="36">
        <f>IF(OR($A27="",$B27="",$C27="",N($D27)=0),"",IF(MOD(52-$B27,52)&gt;MOD($C27-$B27,52),"",SUMPRODUCT((Sätze!$B$2:$B$251=$A27)*(Wochenmengen!$C$2:$C$251&gt;0)*(MOD(52-Wochenmengen!$C$2:$C$251,52)&lt;=MOD(Wochenmengen!$D$2:$D$251-Wochenmengen!$C$2:$C$251,52))*Wochenmengen!$F$2:$F$251)/$D27))</f>
        <v/>
      </c>
      <c r="BF27" s="26">
        <f>IF($A27="","",SUMPRODUCT((F27:BE27&lt;&gt;"")*(F27:BE27&lt;1)))</f>
        <v/>
      </c>
    </row>
    <row r="28">
      <c r="A28" s="10">
        <f>IF(Bedarf!$B34="","",Bedarf!$B34)</f>
        <v/>
      </c>
      <c r="B28" s="26">
        <f>IF($A28="","",IF(Bedarf!$E34&lt;&gt;"",Bedarf!$E34,IFERROR(IF(_xlfn.MINIFS(Sätze!$H$2:$H$251,Sätze!$B$2:$B$251,$A28)=0,"",_xlfn.MINIFS(Sätze!$H$2:$H$251,Sätze!$B$2:$B$251,$A28)),"")))</f>
        <v/>
      </c>
      <c r="C28" s="26">
        <f>IF($A28="","",IF(Bedarf!$F34&lt;&gt;"",Bedarf!$F34,IFERROR(IF(_xlfn.MAXIFS(Sätze!$I$2:$I$251,Sätze!$B$2:$B$251,$A28)=0,"",_xlfn.MAXIFS(Sätze!$I$2:$I$251,Sätze!$B$2:$B$251,$A28)),"")))</f>
        <v/>
      </c>
      <c r="D28" s="15">
        <f>IF(OR($A28="",N(Bedarf!$G34)=0),"",Bedarf!$G34)</f>
        <v/>
      </c>
      <c r="E28" s="10">
        <f>IF($A28="","",T(Bedarf!$D34))</f>
        <v/>
      </c>
      <c r="F28" s="36">
        <f>IF(OR($A28="",$B28="",$C28="",N($D28)=0),"",IF(MOD(1-$B28,52)&gt;MOD($C28-$B28,52),"",SUMPRODUCT((Sätze!$B$2:$B$251=$A28)*(Wochenmengen!$C$2:$C$251&gt;0)*(MOD(1-Wochenmengen!$C$2:$C$251,52)&lt;=MOD(Wochenmengen!$D$2:$D$251-Wochenmengen!$C$2:$C$251,52))*Wochenmengen!$F$2:$F$251)/$D28))</f>
        <v/>
      </c>
      <c r="G28" s="36">
        <f>IF(OR($A28="",$B28="",$C28="",N($D28)=0),"",IF(MOD(2-$B28,52)&gt;MOD($C28-$B28,52),"",SUMPRODUCT((Sätze!$B$2:$B$251=$A28)*(Wochenmengen!$C$2:$C$251&gt;0)*(MOD(2-Wochenmengen!$C$2:$C$251,52)&lt;=MOD(Wochenmengen!$D$2:$D$251-Wochenmengen!$C$2:$C$251,52))*Wochenmengen!$F$2:$F$251)/$D28))</f>
        <v/>
      </c>
      <c r="H28" s="36">
        <f>IF(OR($A28="",$B28="",$C28="",N($D28)=0),"",IF(MOD(3-$B28,52)&gt;MOD($C28-$B28,52),"",SUMPRODUCT((Sätze!$B$2:$B$251=$A28)*(Wochenmengen!$C$2:$C$251&gt;0)*(MOD(3-Wochenmengen!$C$2:$C$251,52)&lt;=MOD(Wochenmengen!$D$2:$D$251-Wochenmengen!$C$2:$C$251,52))*Wochenmengen!$F$2:$F$251)/$D28))</f>
        <v/>
      </c>
      <c r="I28" s="36">
        <f>IF(OR($A28="",$B28="",$C28="",N($D28)=0),"",IF(MOD(4-$B28,52)&gt;MOD($C28-$B28,52),"",SUMPRODUCT((Sätze!$B$2:$B$251=$A28)*(Wochenmengen!$C$2:$C$251&gt;0)*(MOD(4-Wochenmengen!$C$2:$C$251,52)&lt;=MOD(Wochenmengen!$D$2:$D$251-Wochenmengen!$C$2:$C$251,52))*Wochenmengen!$F$2:$F$251)/$D28))</f>
        <v/>
      </c>
      <c r="J28" s="36">
        <f>IF(OR($A28="",$B28="",$C28="",N($D28)=0),"",IF(MOD(5-$B28,52)&gt;MOD($C28-$B28,52),"",SUMPRODUCT((Sätze!$B$2:$B$251=$A28)*(Wochenmengen!$C$2:$C$251&gt;0)*(MOD(5-Wochenmengen!$C$2:$C$251,52)&lt;=MOD(Wochenmengen!$D$2:$D$251-Wochenmengen!$C$2:$C$251,52))*Wochenmengen!$F$2:$F$251)/$D28))</f>
        <v/>
      </c>
      <c r="K28" s="36">
        <f>IF(OR($A28="",$B28="",$C28="",N($D28)=0),"",IF(MOD(6-$B28,52)&gt;MOD($C28-$B28,52),"",SUMPRODUCT((Sätze!$B$2:$B$251=$A28)*(Wochenmengen!$C$2:$C$251&gt;0)*(MOD(6-Wochenmengen!$C$2:$C$251,52)&lt;=MOD(Wochenmengen!$D$2:$D$251-Wochenmengen!$C$2:$C$251,52))*Wochenmengen!$F$2:$F$251)/$D28))</f>
        <v/>
      </c>
      <c r="L28" s="36">
        <f>IF(OR($A28="",$B28="",$C28="",N($D28)=0),"",IF(MOD(7-$B28,52)&gt;MOD($C28-$B28,52),"",SUMPRODUCT((Sätze!$B$2:$B$251=$A28)*(Wochenmengen!$C$2:$C$251&gt;0)*(MOD(7-Wochenmengen!$C$2:$C$251,52)&lt;=MOD(Wochenmengen!$D$2:$D$251-Wochenmengen!$C$2:$C$251,52))*Wochenmengen!$F$2:$F$251)/$D28))</f>
        <v/>
      </c>
      <c r="M28" s="36">
        <f>IF(OR($A28="",$B28="",$C28="",N($D28)=0),"",IF(MOD(8-$B28,52)&gt;MOD($C28-$B28,52),"",SUMPRODUCT((Sätze!$B$2:$B$251=$A28)*(Wochenmengen!$C$2:$C$251&gt;0)*(MOD(8-Wochenmengen!$C$2:$C$251,52)&lt;=MOD(Wochenmengen!$D$2:$D$251-Wochenmengen!$C$2:$C$251,52))*Wochenmengen!$F$2:$F$251)/$D28))</f>
        <v/>
      </c>
      <c r="N28" s="36">
        <f>IF(OR($A28="",$B28="",$C28="",N($D28)=0),"",IF(MOD(9-$B28,52)&gt;MOD($C28-$B28,52),"",SUMPRODUCT((Sätze!$B$2:$B$251=$A28)*(Wochenmengen!$C$2:$C$251&gt;0)*(MOD(9-Wochenmengen!$C$2:$C$251,52)&lt;=MOD(Wochenmengen!$D$2:$D$251-Wochenmengen!$C$2:$C$251,52))*Wochenmengen!$F$2:$F$251)/$D28))</f>
        <v/>
      </c>
      <c r="O28" s="36">
        <f>IF(OR($A28="",$B28="",$C28="",N($D28)=0),"",IF(MOD(10-$B28,52)&gt;MOD($C28-$B28,52),"",SUMPRODUCT((Sätze!$B$2:$B$251=$A28)*(Wochenmengen!$C$2:$C$251&gt;0)*(MOD(10-Wochenmengen!$C$2:$C$251,52)&lt;=MOD(Wochenmengen!$D$2:$D$251-Wochenmengen!$C$2:$C$251,52))*Wochenmengen!$F$2:$F$251)/$D28))</f>
        <v/>
      </c>
      <c r="P28" s="36">
        <f>IF(OR($A28="",$B28="",$C28="",N($D28)=0),"",IF(MOD(11-$B28,52)&gt;MOD($C28-$B28,52),"",SUMPRODUCT((Sätze!$B$2:$B$251=$A28)*(Wochenmengen!$C$2:$C$251&gt;0)*(MOD(11-Wochenmengen!$C$2:$C$251,52)&lt;=MOD(Wochenmengen!$D$2:$D$251-Wochenmengen!$C$2:$C$251,52))*Wochenmengen!$F$2:$F$251)/$D28))</f>
        <v/>
      </c>
      <c r="Q28" s="36">
        <f>IF(OR($A28="",$B28="",$C28="",N($D28)=0),"",IF(MOD(12-$B28,52)&gt;MOD($C28-$B28,52),"",SUMPRODUCT((Sätze!$B$2:$B$251=$A28)*(Wochenmengen!$C$2:$C$251&gt;0)*(MOD(12-Wochenmengen!$C$2:$C$251,52)&lt;=MOD(Wochenmengen!$D$2:$D$251-Wochenmengen!$C$2:$C$251,52))*Wochenmengen!$F$2:$F$251)/$D28))</f>
        <v/>
      </c>
      <c r="R28" s="36">
        <f>IF(OR($A28="",$B28="",$C28="",N($D28)=0),"",IF(MOD(13-$B28,52)&gt;MOD($C28-$B28,52),"",SUMPRODUCT((Sätze!$B$2:$B$251=$A28)*(Wochenmengen!$C$2:$C$251&gt;0)*(MOD(13-Wochenmengen!$C$2:$C$251,52)&lt;=MOD(Wochenmengen!$D$2:$D$251-Wochenmengen!$C$2:$C$251,52))*Wochenmengen!$F$2:$F$251)/$D28))</f>
        <v/>
      </c>
      <c r="S28" s="36">
        <f>IF(OR($A28="",$B28="",$C28="",N($D28)=0),"",IF(MOD(14-$B28,52)&gt;MOD($C28-$B28,52),"",SUMPRODUCT((Sätze!$B$2:$B$251=$A28)*(Wochenmengen!$C$2:$C$251&gt;0)*(MOD(14-Wochenmengen!$C$2:$C$251,52)&lt;=MOD(Wochenmengen!$D$2:$D$251-Wochenmengen!$C$2:$C$251,52))*Wochenmengen!$F$2:$F$251)/$D28))</f>
        <v/>
      </c>
      <c r="T28" s="36">
        <f>IF(OR($A28="",$B28="",$C28="",N($D28)=0),"",IF(MOD(15-$B28,52)&gt;MOD($C28-$B28,52),"",SUMPRODUCT((Sätze!$B$2:$B$251=$A28)*(Wochenmengen!$C$2:$C$251&gt;0)*(MOD(15-Wochenmengen!$C$2:$C$251,52)&lt;=MOD(Wochenmengen!$D$2:$D$251-Wochenmengen!$C$2:$C$251,52))*Wochenmengen!$F$2:$F$251)/$D28))</f>
        <v/>
      </c>
      <c r="U28" s="36">
        <f>IF(OR($A28="",$B28="",$C28="",N($D28)=0),"",IF(MOD(16-$B28,52)&gt;MOD($C28-$B28,52),"",SUMPRODUCT((Sätze!$B$2:$B$251=$A28)*(Wochenmengen!$C$2:$C$251&gt;0)*(MOD(16-Wochenmengen!$C$2:$C$251,52)&lt;=MOD(Wochenmengen!$D$2:$D$251-Wochenmengen!$C$2:$C$251,52))*Wochenmengen!$F$2:$F$251)/$D28))</f>
        <v/>
      </c>
      <c r="V28" s="36">
        <f>IF(OR($A28="",$B28="",$C28="",N($D28)=0),"",IF(MOD(17-$B28,52)&gt;MOD($C28-$B28,52),"",SUMPRODUCT((Sätze!$B$2:$B$251=$A28)*(Wochenmengen!$C$2:$C$251&gt;0)*(MOD(17-Wochenmengen!$C$2:$C$251,52)&lt;=MOD(Wochenmengen!$D$2:$D$251-Wochenmengen!$C$2:$C$251,52))*Wochenmengen!$F$2:$F$251)/$D28))</f>
        <v/>
      </c>
      <c r="W28" s="36">
        <f>IF(OR($A28="",$B28="",$C28="",N($D28)=0),"",IF(MOD(18-$B28,52)&gt;MOD($C28-$B28,52),"",SUMPRODUCT((Sätze!$B$2:$B$251=$A28)*(Wochenmengen!$C$2:$C$251&gt;0)*(MOD(18-Wochenmengen!$C$2:$C$251,52)&lt;=MOD(Wochenmengen!$D$2:$D$251-Wochenmengen!$C$2:$C$251,52))*Wochenmengen!$F$2:$F$251)/$D28))</f>
        <v/>
      </c>
      <c r="X28" s="36">
        <f>IF(OR($A28="",$B28="",$C28="",N($D28)=0),"",IF(MOD(19-$B28,52)&gt;MOD($C28-$B28,52),"",SUMPRODUCT((Sätze!$B$2:$B$251=$A28)*(Wochenmengen!$C$2:$C$251&gt;0)*(MOD(19-Wochenmengen!$C$2:$C$251,52)&lt;=MOD(Wochenmengen!$D$2:$D$251-Wochenmengen!$C$2:$C$251,52))*Wochenmengen!$F$2:$F$251)/$D28))</f>
        <v/>
      </c>
      <c r="Y28" s="36">
        <f>IF(OR($A28="",$B28="",$C28="",N($D28)=0),"",IF(MOD(20-$B28,52)&gt;MOD($C28-$B28,52),"",SUMPRODUCT((Sätze!$B$2:$B$251=$A28)*(Wochenmengen!$C$2:$C$251&gt;0)*(MOD(20-Wochenmengen!$C$2:$C$251,52)&lt;=MOD(Wochenmengen!$D$2:$D$251-Wochenmengen!$C$2:$C$251,52))*Wochenmengen!$F$2:$F$251)/$D28))</f>
        <v/>
      </c>
      <c r="Z28" s="36">
        <f>IF(OR($A28="",$B28="",$C28="",N($D28)=0),"",IF(MOD(21-$B28,52)&gt;MOD($C28-$B28,52),"",SUMPRODUCT((Sätze!$B$2:$B$251=$A28)*(Wochenmengen!$C$2:$C$251&gt;0)*(MOD(21-Wochenmengen!$C$2:$C$251,52)&lt;=MOD(Wochenmengen!$D$2:$D$251-Wochenmengen!$C$2:$C$251,52))*Wochenmengen!$F$2:$F$251)/$D28))</f>
        <v/>
      </c>
      <c r="AA28" s="36">
        <f>IF(OR($A28="",$B28="",$C28="",N($D28)=0),"",IF(MOD(22-$B28,52)&gt;MOD($C28-$B28,52),"",SUMPRODUCT((Sätze!$B$2:$B$251=$A28)*(Wochenmengen!$C$2:$C$251&gt;0)*(MOD(22-Wochenmengen!$C$2:$C$251,52)&lt;=MOD(Wochenmengen!$D$2:$D$251-Wochenmengen!$C$2:$C$251,52))*Wochenmengen!$F$2:$F$251)/$D28))</f>
        <v/>
      </c>
      <c r="AB28" s="36">
        <f>IF(OR($A28="",$B28="",$C28="",N($D28)=0),"",IF(MOD(23-$B28,52)&gt;MOD($C28-$B28,52),"",SUMPRODUCT((Sätze!$B$2:$B$251=$A28)*(Wochenmengen!$C$2:$C$251&gt;0)*(MOD(23-Wochenmengen!$C$2:$C$251,52)&lt;=MOD(Wochenmengen!$D$2:$D$251-Wochenmengen!$C$2:$C$251,52))*Wochenmengen!$F$2:$F$251)/$D28))</f>
        <v/>
      </c>
      <c r="AC28" s="36">
        <f>IF(OR($A28="",$B28="",$C28="",N($D28)=0),"",IF(MOD(24-$B28,52)&gt;MOD($C28-$B28,52),"",SUMPRODUCT((Sätze!$B$2:$B$251=$A28)*(Wochenmengen!$C$2:$C$251&gt;0)*(MOD(24-Wochenmengen!$C$2:$C$251,52)&lt;=MOD(Wochenmengen!$D$2:$D$251-Wochenmengen!$C$2:$C$251,52))*Wochenmengen!$F$2:$F$251)/$D28))</f>
        <v/>
      </c>
      <c r="AD28" s="36">
        <f>IF(OR($A28="",$B28="",$C28="",N($D28)=0),"",IF(MOD(25-$B28,52)&gt;MOD($C28-$B28,52),"",SUMPRODUCT((Sätze!$B$2:$B$251=$A28)*(Wochenmengen!$C$2:$C$251&gt;0)*(MOD(25-Wochenmengen!$C$2:$C$251,52)&lt;=MOD(Wochenmengen!$D$2:$D$251-Wochenmengen!$C$2:$C$251,52))*Wochenmengen!$F$2:$F$251)/$D28))</f>
        <v/>
      </c>
      <c r="AE28" s="36">
        <f>IF(OR($A28="",$B28="",$C28="",N($D28)=0),"",IF(MOD(26-$B28,52)&gt;MOD($C28-$B28,52),"",SUMPRODUCT((Sätze!$B$2:$B$251=$A28)*(Wochenmengen!$C$2:$C$251&gt;0)*(MOD(26-Wochenmengen!$C$2:$C$251,52)&lt;=MOD(Wochenmengen!$D$2:$D$251-Wochenmengen!$C$2:$C$251,52))*Wochenmengen!$F$2:$F$251)/$D28))</f>
        <v/>
      </c>
      <c r="AF28" s="36">
        <f>IF(OR($A28="",$B28="",$C28="",N($D28)=0),"",IF(MOD(27-$B28,52)&gt;MOD($C28-$B28,52),"",SUMPRODUCT((Sätze!$B$2:$B$251=$A28)*(Wochenmengen!$C$2:$C$251&gt;0)*(MOD(27-Wochenmengen!$C$2:$C$251,52)&lt;=MOD(Wochenmengen!$D$2:$D$251-Wochenmengen!$C$2:$C$251,52))*Wochenmengen!$F$2:$F$251)/$D28))</f>
        <v/>
      </c>
      <c r="AG28" s="36">
        <f>IF(OR($A28="",$B28="",$C28="",N($D28)=0),"",IF(MOD(28-$B28,52)&gt;MOD($C28-$B28,52),"",SUMPRODUCT((Sätze!$B$2:$B$251=$A28)*(Wochenmengen!$C$2:$C$251&gt;0)*(MOD(28-Wochenmengen!$C$2:$C$251,52)&lt;=MOD(Wochenmengen!$D$2:$D$251-Wochenmengen!$C$2:$C$251,52))*Wochenmengen!$F$2:$F$251)/$D28))</f>
        <v/>
      </c>
      <c r="AH28" s="36">
        <f>IF(OR($A28="",$B28="",$C28="",N($D28)=0),"",IF(MOD(29-$B28,52)&gt;MOD($C28-$B28,52),"",SUMPRODUCT((Sätze!$B$2:$B$251=$A28)*(Wochenmengen!$C$2:$C$251&gt;0)*(MOD(29-Wochenmengen!$C$2:$C$251,52)&lt;=MOD(Wochenmengen!$D$2:$D$251-Wochenmengen!$C$2:$C$251,52))*Wochenmengen!$F$2:$F$251)/$D28))</f>
        <v/>
      </c>
      <c r="AI28" s="36">
        <f>IF(OR($A28="",$B28="",$C28="",N($D28)=0),"",IF(MOD(30-$B28,52)&gt;MOD($C28-$B28,52),"",SUMPRODUCT((Sätze!$B$2:$B$251=$A28)*(Wochenmengen!$C$2:$C$251&gt;0)*(MOD(30-Wochenmengen!$C$2:$C$251,52)&lt;=MOD(Wochenmengen!$D$2:$D$251-Wochenmengen!$C$2:$C$251,52))*Wochenmengen!$F$2:$F$251)/$D28))</f>
        <v/>
      </c>
      <c r="AJ28" s="36">
        <f>IF(OR($A28="",$B28="",$C28="",N($D28)=0),"",IF(MOD(31-$B28,52)&gt;MOD($C28-$B28,52),"",SUMPRODUCT((Sätze!$B$2:$B$251=$A28)*(Wochenmengen!$C$2:$C$251&gt;0)*(MOD(31-Wochenmengen!$C$2:$C$251,52)&lt;=MOD(Wochenmengen!$D$2:$D$251-Wochenmengen!$C$2:$C$251,52))*Wochenmengen!$F$2:$F$251)/$D28))</f>
        <v/>
      </c>
      <c r="AK28" s="36">
        <f>IF(OR($A28="",$B28="",$C28="",N($D28)=0),"",IF(MOD(32-$B28,52)&gt;MOD($C28-$B28,52),"",SUMPRODUCT((Sätze!$B$2:$B$251=$A28)*(Wochenmengen!$C$2:$C$251&gt;0)*(MOD(32-Wochenmengen!$C$2:$C$251,52)&lt;=MOD(Wochenmengen!$D$2:$D$251-Wochenmengen!$C$2:$C$251,52))*Wochenmengen!$F$2:$F$251)/$D28))</f>
        <v/>
      </c>
      <c r="AL28" s="36">
        <f>IF(OR($A28="",$B28="",$C28="",N($D28)=0),"",IF(MOD(33-$B28,52)&gt;MOD($C28-$B28,52),"",SUMPRODUCT((Sätze!$B$2:$B$251=$A28)*(Wochenmengen!$C$2:$C$251&gt;0)*(MOD(33-Wochenmengen!$C$2:$C$251,52)&lt;=MOD(Wochenmengen!$D$2:$D$251-Wochenmengen!$C$2:$C$251,52))*Wochenmengen!$F$2:$F$251)/$D28))</f>
        <v/>
      </c>
      <c r="AM28" s="36">
        <f>IF(OR($A28="",$B28="",$C28="",N($D28)=0),"",IF(MOD(34-$B28,52)&gt;MOD($C28-$B28,52),"",SUMPRODUCT((Sätze!$B$2:$B$251=$A28)*(Wochenmengen!$C$2:$C$251&gt;0)*(MOD(34-Wochenmengen!$C$2:$C$251,52)&lt;=MOD(Wochenmengen!$D$2:$D$251-Wochenmengen!$C$2:$C$251,52))*Wochenmengen!$F$2:$F$251)/$D28))</f>
        <v/>
      </c>
      <c r="AN28" s="36">
        <f>IF(OR($A28="",$B28="",$C28="",N($D28)=0),"",IF(MOD(35-$B28,52)&gt;MOD($C28-$B28,52),"",SUMPRODUCT((Sätze!$B$2:$B$251=$A28)*(Wochenmengen!$C$2:$C$251&gt;0)*(MOD(35-Wochenmengen!$C$2:$C$251,52)&lt;=MOD(Wochenmengen!$D$2:$D$251-Wochenmengen!$C$2:$C$251,52))*Wochenmengen!$F$2:$F$251)/$D28))</f>
        <v/>
      </c>
      <c r="AO28" s="36">
        <f>IF(OR($A28="",$B28="",$C28="",N($D28)=0),"",IF(MOD(36-$B28,52)&gt;MOD($C28-$B28,52),"",SUMPRODUCT((Sätze!$B$2:$B$251=$A28)*(Wochenmengen!$C$2:$C$251&gt;0)*(MOD(36-Wochenmengen!$C$2:$C$251,52)&lt;=MOD(Wochenmengen!$D$2:$D$251-Wochenmengen!$C$2:$C$251,52))*Wochenmengen!$F$2:$F$251)/$D28))</f>
        <v/>
      </c>
      <c r="AP28" s="36">
        <f>IF(OR($A28="",$B28="",$C28="",N($D28)=0),"",IF(MOD(37-$B28,52)&gt;MOD($C28-$B28,52),"",SUMPRODUCT((Sätze!$B$2:$B$251=$A28)*(Wochenmengen!$C$2:$C$251&gt;0)*(MOD(37-Wochenmengen!$C$2:$C$251,52)&lt;=MOD(Wochenmengen!$D$2:$D$251-Wochenmengen!$C$2:$C$251,52))*Wochenmengen!$F$2:$F$251)/$D28))</f>
        <v/>
      </c>
      <c r="AQ28" s="36">
        <f>IF(OR($A28="",$B28="",$C28="",N($D28)=0),"",IF(MOD(38-$B28,52)&gt;MOD($C28-$B28,52),"",SUMPRODUCT((Sätze!$B$2:$B$251=$A28)*(Wochenmengen!$C$2:$C$251&gt;0)*(MOD(38-Wochenmengen!$C$2:$C$251,52)&lt;=MOD(Wochenmengen!$D$2:$D$251-Wochenmengen!$C$2:$C$251,52))*Wochenmengen!$F$2:$F$251)/$D28))</f>
        <v/>
      </c>
      <c r="AR28" s="36">
        <f>IF(OR($A28="",$B28="",$C28="",N($D28)=0),"",IF(MOD(39-$B28,52)&gt;MOD($C28-$B28,52),"",SUMPRODUCT((Sätze!$B$2:$B$251=$A28)*(Wochenmengen!$C$2:$C$251&gt;0)*(MOD(39-Wochenmengen!$C$2:$C$251,52)&lt;=MOD(Wochenmengen!$D$2:$D$251-Wochenmengen!$C$2:$C$251,52))*Wochenmengen!$F$2:$F$251)/$D28))</f>
        <v/>
      </c>
      <c r="AS28" s="36">
        <f>IF(OR($A28="",$B28="",$C28="",N($D28)=0),"",IF(MOD(40-$B28,52)&gt;MOD($C28-$B28,52),"",SUMPRODUCT((Sätze!$B$2:$B$251=$A28)*(Wochenmengen!$C$2:$C$251&gt;0)*(MOD(40-Wochenmengen!$C$2:$C$251,52)&lt;=MOD(Wochenmengen!$D$2:$D$251-Wochenmengen!$C$2:$C$251,52))*Wochenmengen!$F$2:$F$251)/$D28))</f>
        <v/>
      </c>
      <c r="AT28" s="36">
        <f>IF(OR($A28="",$B28="",$C28="",N($D28)=0),"",IF(MOD(41-$B28,52)&gt;MOD($C28-$B28,52),"",SUMPRODUCT((Sätze!$B$2:$B$251=$A28)*(Wochenmengen!$C$2:$C$251&gt;0)*(MOD(41-Wochenmengen!$C$2:$C$251,52)&lt;=MOD(Wochenmengen!$D$2:$D$251-Wochenmengen!$C$2:$C$251,52))*Wochenmengen!$F$2:$F$251)/$D28))</f>
        <v/>
      </c>
      <c r="AU28" s="36">
        <f>IF(OR($A28="",$B28="",$C28="",N($D28)=0),"",IF(MOD(42-$B28,52)&gt;MOD($C28-$B28,52),"",SUMPRODUCT((Sätze!$B$2:$B$251=$A28)*(Wochenmengen!$C$2:$C$251&gt;0)*(MOD(42-Wochenmengen!$C$2:$C$251,52)&lt;=MOD(Wochenmengen!$D$2:$D$251-Wochenmengen!$C$2:$C$251,52))*Wochenmengen!$F$2:$F$251)/$D28))</f>
        <v/>
      </c>
      <c r="AV28" s="36">
        <f>IF(OR($A28="",$B28="",$C28="",N($D28)=0),"",IF(MOD(43-$B28,52)&gt;MOD($C28-$B28,52),"",SUMPRODUCT((Sätze!$B$2:$B$251=$A28)*(Wochenmengen!$C$2:$C$251&gt;0)*(MOD(43-Wochenmengen!$C$2:$C$251,52)&lt;=MOD(Wochenmengen!$D$2:$D$251-Wochenmengen!$C$2:$C$251,52))*Wochenmengen!$F$2:$F$251)/$D28))</f>
        <v/>
      </c>
      <c r="AW28" s="36">
        <f>IF(OR($A28="",$B28="",$C28="",N($D28)=0),"",IF(MOD(44-$B28,52)&gt;MOD($C28-$B28,52),"",SUMPRODUCT((Sätze!$B$2:$B$251=$A28)*(Wochenmengen!$C$2:$C$251&gt;0)*(MOD(44-Wochenmengen!$C$2:$C$251,52)&lt;=MOD(Wochenmengen!$D$2:$D$251-Wochenmengen!$C$2:$C$251,52))*Wochenmengen!$F$2:$F$251)/$D28))</f>
        <v/>
      </c>
      <c r="AX28" s="36">
        <f>IF(OR($A28="",$B28="",$C28="",N($D28)=0),"",IF(MOD(45-$B28,52)&gt;MOD($C28-$B28,52),"",SUMPRODUCT((Sätze!$B$2:$B$251=$A28)*(Wochenmengen!$C$2:$C$251&gt;0)*(MOD(45-Wochenmengen!$C$2:$C$251,52)&lt;=MOD(Wochenmengen!$D$2:$D$251-Wochenmengen!$C$2:$C$251,52))*Wochenmengen!$F$2:$F$251)/$D28))</f>
        <v/>
      </c>
      <c r="AY28" s="36">
        <f>IF(OR($A28="",$B28="",$C28="",N($D28)=0),"",IF(MOD(46-$B28,52)&gt;MOD($C28-$B28,52),"",SUMPRODUCT((Sätze!$B$2:$B$251=$A28)*(Wochenmengen!$C$2:$C$251&gt;0)*(MOD(46-Wochenmengen!$C$2:$C$251,52)&lt;=MOD(Wochenmengen!$D$2:$D$251-Wochenmengen!$C$2:$C$251,52))*Wochenmengen!$F$2:$F$251)/$D28))</f>
        <v/>
      </c>
      <c r="AZ28" s="36">
        <f>IF(OR($A28="",$B28="",$C28="",N($D28)=0),"",IF(MOD(47-$B28,52)&gt;MOD($C28-$B28,52),"",SUMPRODUCT((Sätze!$B$2:$B$251=$A28)*(Wochenmengen!$C$2:$C$251&gt;0)*(MOD(47-Wochenmengen!$C$2:$C$251,52)&lt;=MOD(Wochenmengen!$D$2:$D$251-Wochenmengen!$C$2:$C$251,52))*Wochenmengen!$F$2:$F$251)/$D28))</f>
        <v/>
      </c>
      <c r="BA28" s="36">
        <f>IF(OR($A28="",$B28="",$C28="",N($D28)=0),"",IF(MOD(48-$B28,52)&gt;MOD($C28-$B28,52),"",SUMPRODUCT((Sätze!$B$2:$B$251=$A28)*(Wochenmengen!$C$2:$C$251&gt;0)*(MOD(48-Wochenmengen!$C$2:$C$251,52)&lt;=MOD(Wochenmengen!$D$2:$D$251-Wochenmengen!$C$2:$C$251,52))*Wochenmengen!$F$2:$F$251)/$D28))</f>
        <v/>
      </c>
      <c r="BB28" s="36">
        <f>IF(OR($A28="",$B28="",$C28="",N($D28)=0),"",IF(MOD(49-$B28,52)&gt;MOD($C28-$B28,52),"",SUMPRODUCT((Sätze!$B$2:$B$251=$A28)*(Wochenmengen!$C$2:$C$251&gt;0)*(MOD(49-Wochenmengen!$C$2:$C$251,52)&lt;=MOD(Wochenmengen!$D$2:$D$251-Wochenmengen!$C$2:$C$251,52))*Wochenmengen!$F$2:$F$251)/$D28))</f>
        <v/>
      </c>
      <c r="BC28" s="36">
        <f>IF(OR($A28="",$B28="",$C28="",N($D28)=0),"",IF(MOD(50-$B28,52)&gt;MOD($C28-$B28,52),"",SUMPRODUCT((Sätze!$B$2:$B$251=$A28)*(Wochenmengen!$C$2:$C$251&gt;0)*(MOD(50-Wochenmengen!$C$2:$C$251,52)&lt;=MOD(Wochenmengen!$D$2:$D$251-Wochenmengen!$C$2:$C$251,52))*Wochenmengen!$F$2:$F$251)/$D28))</f>
        <v/>
      </c>
      <c r="BD28" s="36">
        <f>IF(OR($A28="",$B28="",$C28="",N($D28)=0),"",IF(MOD(51-$B28,52)&gt;MOD($C28-$B28,52),"",SUMPRODUCT((Sätze!$B$2:$B$251=$A28)*(Wochenmengen!$C$2:$C$251&gt;0)*(MOD(51-Wochenmengen!$C$2:$C$251,52)&lt;=MOD(Wochenmengen!$D$2:$D$251-Wochenmengen!$C$2:$C$251,52))*Wochenmengen!$F$2:$F$251)/$D28))</f>
        <v/>
      </c>
      <c r="BE28" s="36">
        <f>IF(OR($A28="",$B28="",$C28="",N($D28)=0),"",IF(MOD(52-$B28,52)&gt;MOD($C28-$B28,52),"",SUMPRODUCT((Sätze!$B$2:$B$251=$A28)*(Wochenmengen!$C$2:$C$251&gt;0)*(MOD(52-Wochenmengen!$C$2:$C$251,52)&lt;=MOD(Wochenmengen!$D$2:$D$251-Wochenmengen!$C$2:$C$251,52))*Wochenmengen!$F$2:$F$251)/$D28))</f>
        <v/>
      </c>
      <c r="BF28" s="26">
        <f>IF($A28="","",SUMPRODUCT((F28:BE28&lt;&gt;"")*(F28:BE28&lt;1)))</f>
        <v/>
      </c>
    </row>
    <row r="29">
      <c r="A29" s="10">
        <f>IF(Bedarf!$B35="","",Bedarf!$B35)</f>
        <v/>
      </c>
      <c r="B29" s="26">
        <f>IF($A29="","",IF(Bedarf!$E35&lt;&gt;"",Bedarf!$E35,IFERROR(IF(_xlfn.MINIFS(Sätze!$H$2:$H$251,Sätze!$B$2:$B$251,$A29)=0,"",_xlfn.MINIFS(Sätze!$H$2:$H$251,Sätze!$B$2:$B$251,$A29)),"")))</f>
        <v/>
      </c>
      <c r="C29" s="26">
        <f>IF($A29="","",IF(Bedarf!$F35&lt;&gt;"",Bedarf!$F35,IFERROR(IF(_xlfn.MAXIFS(Sätze!$I$2:$I$251,Sätze!$B$2:$B$251,$A29)=0,"",_xlfn.MAXIFS(Sätze!$I$2:$I$251,Sätze!$B$2:$B$251,$A29)),"")))</f>
        <v/>
      </c>
      <c r="D29" s="15">
        <f>IF(OR($A29="",N(Bedarf!$G35)=0),"",Bedarf!$G35)</f>
        <v/>
      </c>
      <c r="E29" s="10">
        <f>IF($A29="","",T(Bedarf!$D35))</f>
        <v/>
      </c>
      <c r="F29" s="36">
        <f>IF(OR($A29="",$B29="",$C29="",N($D29)=0),"",IF(MOD(1-$B29,52)&gt;MOD($C29-$B29,52),"",SUMPRODUCT((Sätze!$B$2:$B$251=$A29)*(Wochenmengen!$C$2:$C$251&gt;0)*(MOD(1-Wochenmengen!$C$2:$C$251,52)&lt;=MOD(Wochenmengen!$D$2:$D$251-Wochenmengen!$C$2:$C$251,52))*Wochenmengen!$F$2:$F$251)/$D29))</f>
        <v/>
      </c>
      <c r="G29" s="36">
        <f>IF(OR($A29="",$B29="",$C29="",N($D29)=0),"",IF(MOD(2-$B29,52)&gt;MOD($C29-$B29,52),"",SUMPRODUCT((Sätze!$B$2:$B$251=$A29)*(Wochenmengen!$C$2:$C$251&gt;0)*(MOD(2-Wochenmengen!$C$2:$C$251,52)&lt;=MOD(Wochenmengen!$D$2:$D$251-Wochenmengen!$C$2:$C$251,52))*Wochenmengen!$F$2:$F$251)/$D29))</f>
        <v/>
      </c>
      <c r="H29" s="36">
        <f>IF(OR($A29="",$B29="",$C29="",N($D29)=0),"",IF(MOD(3-$B29,52)&gt;MOD($C29-$B29,52),"",SUMPRODUCT((Sätze!$B$2:$B$251=$A29)*(Wochenmengen!$C$2:$C$251&gt;0)*(MOD(3-Wochenmengen!$C$2:$C$251,52)&lt;=MOD(Wochenmengen!$D$2:$D$251-Wochenmengen!$C$2:$C$251,52))*Wochenmengen!$F$2:$F$251)/$D29))</f>
        <v/>
      </c>
      <c r="I29" s="36">
        <f>IF(OR($A29="",$B29="",$C29="",N($D29)=0),"",IF(MOD(4-$B29,52)&gt;MOD($C29-$B29,52),"",SUMPRODUCT((Sätze!$B$2:$B$251=$A29)*(Wochenmengen!$C$2:$C$251&gt;0)*(MOD(4-Wochenmengen!$C$2:$C$251,52)&lt;=MOD(Wochenmengen!$D$2:$D$251-Wochenmengen!$C$2:$C$251,52))*Wochenmengen!$F$2:$F$251)/$D29))</f>
        <v/>
      </c>
      <c r="J29" s="36">
        <f>IF(OR($A29="",$B29="",$C29="",N($D29)=0),"",IF(MOD(5-$B29,52)&gt;MOD($C29-$B29,52),"",SUMPRODUCT((Sätze!$B$2:$B$251=$A29)*(Wochenmengen!$C$2:$C$251&gt;0)*(MOD(5-Wochenmengen!$C$2:$C$251,52)&lt;=MOD(Wochenmengen!$D$2:$D$251-Wochenmengen!$C$2:$C$251,52))*Wochenmengen!$F$2:$F$251)/$D29))</f>
        <v/>
      </c>
      <c r="K29" s="36">
        <f>IF(OR($A29="",$B29="",$C29="",N($D29)=0),"",IF(MOD(6-$B29,52)&gt;MOD($C29-$B29,52),"",SUMPRODUCT((Sätze!$B$2:$B$251=$A29)*(Wochenmengen!$C$2:$C$251&gt;0)*(MOD(6-Wochenmengen!$C$2:$C$251,52)&lt;=MOD(Wochenmengen!$D$2:$D$251-Wochenmengen!$C$2:$C$251,52))*Wochenmengen!$F$2:$F$251)/$D29))</f>
        <v/>
      </c>
      <c r="L29" s="36">
        <f>IF(OR($A29="",$B29="",$C29="",N($D29)=0),"",IF(MOD(7-$B29,52)&gt;MOD($C29-$B29,52),"",SUMPRODUCT((Sätze!$B$2:$B$251=$A29)*(Wochenmengen!$C$2:$C$251&gt;0)*(MOD(7-Wochenmengen!$C$2:$C$251,52)&lt;=MOD(Wochenmengen!$D$2:$D$251-Wochenmengen!$C$2:$C$251,52))*Wochenmengen!$F$2:$F$251)/$D29))</f>
        <v/>
      </c>
      <c r="M29" s="36">
        <f>IF(OR($A29="",$B29="",$C29="",N($D29)=0),"",IF(MOD(8-$B29,52)&gt;MOD($C29-$B29,52),"",SUMPRODUCT((Sätze!$B$2:$B$251=$A29)*(Wochenmengen!$C$2:$C$251&gt;0)*(MOD(8-Wochenmengen!$C$2:$C$251,52)&lt;=MOD(Wochenmengen!$D$2:$D$251-Wochenmengen!$C$2:$C$251,52))*Wochenmengen!$F$2:$F$251)/$D29))</f>
        <v/>
      </c>
      <c r="N29" s="36">
        <f>IF(OR($A29="",$B29="",$C29="",N($D29)=0),"",IF(MOD(9-$B29,52)&gt;MOD($C29-$B29,52),"",SUMPRODUCT((Sätze!$B$2:$B$251=$A29)*(Wochenmengen!$C$2:$C$251&gt;0)*(MOD(9-Wochenmengen!$C$2:$C$251,52)&lt;=MOD(Wochenmengen!$D$2:$D$251-Wochenmengen!$C$2:$C$251,52))*Wochenmengen!$F$2:$F$251)/$D29))</f>
        <v/>
      </c>
      <c r="O29" s="36">
        <f>IF(OR($A29="",$B29="",$C29="",N($D29)=0),"",IF(MOD(10-$B29,52)&gt;MOD($C29-$B29,52),"",SUMPRODUCT((Sätze!$B$2:$B$251=$A29)*(Wochenmengen!$C$2:$C$251&gt;0)*(MOD(10-Wochenmengen!$C$2:$C$251,52)&lt;=MOD(Wochenmengen!$D$2:$D$251-Wochenmengen!$C$2:$C$251,52))*Wochenmengen!$F$2:$F$251)/$D29))</f>
        <v/>
      </c>
      <c r="P29" s="36">
        <f>IF(OR($A29="",$B29="",$C29="",N($D29)=0),"",IF(MOD(11-$B29,52)&gt;MOD($C29-$B29,52),"",SUMPRODUCT((Sätze!$B$2:$B$251=$A29)*(Wochenmengen!$C$2:$C$251&gt;0)*(MOD(11-Wochenmengen!$C$2:$C$251,52)&lt;=MOD(Wochenmengen!$D$2:$D$251-Wochenmengen!$C$2:$C$251,52))*Wochenmengen!$F$2:$F$251)/$D29))</f>
        <v/>
      </c>
      <c r="Q29" s="36">
        <f>IF(OR($A29="",$B29="",$C29="",N($D29)=0),"",IF(MOD(12-$B29,52)&gt;MOD($C29-$B29,52),"",SUMPRODUCT((Sätze!$B$2:$B$251=$A29)*(Wochenmengen!$C$2:$C$251&gt;0)*(MOD(12-Wochenmengen!$C$2:$C$251,52)&lt;=MOD(Wochenmengen!$D$2:$D$251-Wochenmengen!$C$2:$C$251,52))*Wochenmengen!$F$2:$F$251)/$D29))</f>
        <v/>
      </c>
      <c r="R29" s="36">
        <f>IF(OR($A29="",$B29="",$C29="",N($D29)=0),"",IF(MOD(13-$B29,52)&gt;MOD($C29-$B29,52),"",SUMPRODUCT((Sätze!$B$2:$B$251=$A29)*(Wochenmengen!$C$2:$C$251&gt;0)*(MOD(13-Wochenmengen!$C$2:$C$251,52)&lt;=MOD(Wochenmengen!$D$2:$D$251-Wochenmengen!$C$2:$C$251,52))*Wochenmengen!$F$2:$F$251)/$D29))</f>
        <v/>
      </c>
      <c r="S29" s="36">
        <f>IF(OR($A29="",$B29="",$C29="",N($D29)=0),"",IF(MOD(14-$B29,52)&gt;MOD($C29-$B29,52),"",SUMPRODUCT((Sätze!$B$2:$B$251=$A29)*(Wochenmengen!$C$2:$C$251&gt;0)*(MOD(14-Wochenmengen!$C$2:$C$251,52)&lt;=MOD(Wochenmengen!$D$2:$D$251-Wochenmengen!$C$2:$C$251,52))*Wochenmengen!$F$2:$F$251)/$D29))</f>
        <v/>
      </c>
      <c r="T29" s="36">
        <f>IF(OR($A29="",$B29="",$C29="",N($D29)=0),"",IF(MOD(15-$B29,52)&gt;MOD($C29-$B29,52),"",SUMPRODUCT((Sätze!$B$2:$B$251=$A29)*(Wochenmengen!$C$2:$C$251&gt;0)*(MOD(15-Wochenmengen!$C$2:$C$251,52)&lt;=MOD(Wochenmengen!$D$2:$D$251-Wochenmengen!$C$2:$C$251,52))*Wochenmengen!$F$2:$F$251)/$D29))</f>
        <v/>
      </c>
      <c r="U29" s="36">
        <f>IF(OR($A29="",$B29="",$C29="",N($D29)=0),"",IF(MOD(16-$B29,52)&gt;MOD($C29-$B29,52),"",SUMPRODUCT((Sätze!$B$2:$B$251=$A29)*(Wochenmengen!$C$2:$C$251&gt;0)*(MOD(16-Wochenmengen!$C$2:$C$251,52)&lt;=MOD(Wochenmengen!$D$2:$D$251-Wochenmengen!$C$2:$C$251,52))*Wochenmengen!$F$2:$F$251)/$D29))</f>
        <v/>
      </c>
      <c r="V29" s="36">
        <f>IF(OR($A29="",$B29="",$C29="",N($D29)=0),"",IF(MOD(17-$B29,52)&gt;MOD($C29-$B29,52),"",SUMPRODUCT((Sätze!$B$2:$B$251=$A29)*(Wochenmengen!$C$2:$C$251&gt;0)*(MOD(17-Wochenmengen!$C$2:$C$251,52)&lt;=MOD(Wochenmengen!$D$2:$D$251-Wochenmengen!$C$2:$C$251,52))*Wochenmengen!$F$2:$F$251)/$D29))</f>
        <v/>
      </c>
      <c r="W29" s="36">
        <f>IF(OR($A29="",$B29="",$C29="",N($D29)=0),"",IF(MOD(18-$B29,52)&gt;MOD($C29-$B29,52),"",SUMPRODUCT((Sätze!$B$2:$B$251=$A29)*(Wochenmengen!$C$2:$C$251&gt;0)*(MOD(18-Wochenmengen!$C$2:$C$251,52)&lt;=MOD(Wochenmengen!$D$2:$D$251-Wochenmengen!$C$2:$C$251,52))*Wochenmengen!$F$2:$F$251)/$D29))</f>
        <v/>
      </c>
      <c r="X29" s="36">
        <f>IF(OR($A29="",$B29="",$C29="",N($D29)=0),"",IF(MOD(19-$B29,52)&gt;MOD($C29-$B29,52),"",SUMPRODUCT((Sätze!$B$2:$B$251=$A29)*(Wochenmengen!$C$2:$C$251&gt;0)*(MOD(19-Wochenmengen!$C$2:$C$251,52)&lt;=MOD(Wochenmengen!$D$2:$D$251-Wochenmengen!$C$2:$C$251,52))*Wochenmengen!$F$2:$F$251)/$D29))</f>
        <v/>
      </c>
      <c r="Y29" s="36">
        <f>IF(OR($A29="",$B29="",$C29="",N($D29)=0),"",IF(MOD(20-$B29,52)&gt;MOD($C29-$B29,52),"",SUMPRODUCT((Sätze!$B$2:$B$251=$A29)*(Wochenmengen!$C$2:$C$251&gt;0)*(MOD(20-Wochenmengen!$C$2:$C$251,52)&lt;=MOD(Wochenmengen!$D$2:$D$251-Wochenmengen!$C$2:$C$251,52))*Wochenmengen!$F$2:$F$251)/$D29))</f>
        <v/>
      </c>
      <c r="Z29" s="36">
        <f>IF(OR($A29="",$B29="",$C29="",N($D29)=0),"",IF(MOD(21-$B29,52)&gt;MOD($C29-$B29,52),"",SUMPRODUCT((Sätze!$B$2:$B$251=$A29)*(Wochenmengen!$C$2:$C$251&gt;0)*(MOD(21-Wochenmengen!$C$2:$C$251,52)&lt;=MOD(Wochenmengen!$D$2:$D$251-Wochenmengen!$C$2:$C$251,52))*Wochenmengen!$F$2:$F$251)/$D29))</f>
        <v/>
      </c>
      <c r="AA29" s="36">
        <f>IF(OR($A29="",$B29="",$C29="",N($D29)=0),"",IF(MOD(22-$B29,52)&gt;MOD($C29-$B29,52),"",SUMPRODUCT((Sätze!$B$2:$B$251=$A29)*(Wochenmengen!$C$2:$C$251&gt;0)*(MOD(22-Wochenmengen!$C$2:$C$251,52)&lt;=MOD(Wochenmengen!$D$2:$D$251-Wochenmengen!$C$2:$C$251,52))*Wochenmengen!$F$2:$F$251)/$D29))</f>
        <v/>
      </c>
      <c r="AB29" s="36">
        <f>IF(OR($A29="",$B29="",$C29="",N($D29)=0),"",IF(MOD(23-$B29,52)&gt;MOD($C29-$B29,52),"",SUMPRODUCT((Sätze!$B$2:$B$251=$A29)*(Wochenmengen!$C$2:$C$251&gt;0)*(MOD(23-Wochenmengen!$C$2:$C$251,52)&lt;=MOD(Wochenmengen!$D$2:$D$251-Wochenmengen!$C$2:$C$251,52))*Wochenmengen!$F$2:$F$251)/$D29))</f>
        <v/>
      </c>
      <c r="AC29" s="36">
        <f>IF(OR($A29="",$B29="",$C29="",N($D29)=0),"",IF(MOD(24-$B29,52)&gt;MOD($C29-$B29,52),"",SUMPRODUCT((Sätze!$B$2:$B$251=$A29)*(Wochenmengen!$C$2:$C$251&gt;0)*(MOD(24-Wochenmengen!$C$2:$C$251,52)&lt;=MOD(Wochenmengen!$D$2:$D$251-Wochenmengen!$C$2:$C$251,52))*Wochenmengen!$F$2:$F$251)/$D29))</f>
        <v/>
      </c>
      <c r="AD29" s="36">
        <f>IF(OR($A29="",$B29="",$C29="",N($D29)=0),"",IF(MOD(25-$B29,52)&gt;MOD($C29-$B29,52),"",SUMPRODUCT((Sätze!$B$2:$B$251=$A29)*(Wochenmengen!$C$2:$C$251&gt;0)*(MOD(25-Wochenmengen!$C$2:$C$251,52)&lt;=MOD(Wochenmengen!$D$2:$D$251-Wochenmengen!$C$2:$C$251,52))*Wochenmengen!$F$2:$F$251)/$D29))</f>
        <v/>
      </c>
      <c r="AE29" s="36">
        <f>IF(OR($A29="",$B29="",$C29="",N($D29)=0),"",IF(MOD(26-$B29,52)&gt;MOD($C29-$B29,52),"",SUMPRODUCT((Sätze!$B$2:$B$251=$A29)*(Wochenmengen!$C$2:$C$251&gt;0)*(MOD(26-Wochenmengen!$C$2:$C$251,52)&lt;=MOD(Wochenmengen!$D$2:$D$251-Wochenmengen!$C$2:$C$251,52))*Wochenmengen!$F$2:$F$251)/$D29))</f>
        <v/>
      </c>
      <c r="AF29" s="36">
        <f>IF(OR($A29="",$B29="",$C29="",N($D29)=0),"",IF(MOD(27-$B29,52)&gt;MOD($C29-$B29,52),"",SUMPRODUCT((Sätze!$B$2:$B$251=$A29)*(Wochenmengen!$C$2:$C$251&gt;0)*(MOD(27-Wochenmengen!$C$2:$C$251,52)&lt;=MOD(Wochenmengen!$D$2:$D$251-Wochenmengen!$C$2:$C$251,52))*Wochenmengen!$F$2:$F$251)/$D29))</f>
        <v/>
      </c>
      <c r="AG29" s="36">
        <f>IF(OR($A29="",$B29="",$C29="",N($D29)=0),"",IF(MOD(28-$B29,52)&gt;MOD($C29-$B29,52),"",SUMPRODUCT((Sätze!$B$2:$B$251=$A29)*(Wochenmengen!$C$2:$C$251&gt;0)*(MOD(28-Wochenmengen!$C$2:$C$251,52)&lt;=MOD(Wochenmengen!$D$2:$D$251-Wochenmengen!$C$2:$C$251,52))*Wochenmengen!$F$2:$F$251)/$D29))</f>
        <v/>
      </c>
      <c r="AH29" s="36">
        <f>IF(OR($A29="",$B29="",$C29="",N($D29)=0),"",IF(MOD(29-$B29,52)&gt;MOD($C29-$B29,52),"",SUMPRODUCT((Sätze!$B$2:$B$251=$A29)*(Wochenmengen!$C$2:$C$251&gt;0)*(MOD(29-Wochenmengen!$C$2:$C$251,52)&lt;=MOD(Wochenmengen!$D$2:$D$251-Wochenmengen!$C$2:$C$251,52))*Wochenmengen!$F$2:$F$251)/$D29))</f>
        <v/>
      </c>
      <c r="AI29" s="36">
        <f>IF(OR($A29="",$B29="",$C29="",N($D29)=0),"",IF(MOD(30-$B29,52)&gt;MOD($C29-$B29,52),"",SUMPRODUCT((Sätze!$B$2:$B$251=$A29)*(Wochenmengen!$C$2:$C$251&gt;0)*(MOD(30-Wochenmengen!$C$2:$C$251,52)&lt;=MOD(Wochenmengen!$D$2:$D$251-Wochenmengen!$C$2:$C$251,52))*Wochenmengen!$F$2:$F$251)/$D29))</f>
        <v/>
      </c>
      <c r="AJ29" s="36">
        <f>IF(OR($A29="",$B29="",$C29="",N($D29)=0),"",IF(MOD(31-$B29,52)&gt;MOD($C29-$B29,52),"",SUMPRODUCT((Sätze!$B$2:$B$251=$A29)*(Wochenmengen!$C$2:$C$251&gt;0)*(MOD(31-Wochenmengen!$C$2:$C$251,52)&lt;=MOD(Wochenmengen!$D$2:$D$251-Wochenmengen!$C$2:$C$251,52))*Wochenmengen!$F$2:$F$251)/$D29))</f>
        <v/>
      </c>
      <c r="AK29" s="36">
        <f>IF(OR($A29="",$B29="",$C29="",N($D29)=0),"",IF(MOD(32-$B29,52)&gt;MOD($C29-$B29,52),"",SUMPRODUCT((Sätze!$B$2:$B$251=$A29)*(Wochenmengen!$C$2:$C$251&gt;0)*(MOD(32-Wochenmengen!$C$2:$C$251,52)&lt;=MOD(Wochenmengen!$D$2:$D$251-Wochenmengen!$C$2:$C$251,52))*Wochenmengen!$F$2:$F$251)/$D29))</f>
        <v/>
      </c>
      <c r="AL29" s="36">
        <f>IF(OR($A29="",$B29="",$C29="",N($D29)=0),"",IF(MOD(33-$B29,52)&gt;MOD($C29-$B29,52),"",SUMPRODUCT((Sätze!$B$2:$B$251=$A29)*(Wochenmengen!$C$2:$C$251&gt;0)*(MOD(33-Wochenmengen!$C$2:$C$251,52)&lt;=MOD(Wochenmengen!$D$2:$D$251-Wochenmengen!$C$2:$C$251,52))*Wochenmengen!$F$2:$F$251)/$D29))</f>
        <v/>
      </c>
      <c r="AM29" s="36">
        <f>IF(OR($A29="",$B29="",$C29="",N($D29)=0),"",IF(MOD(34-$B29,52)&gt;MOD($C29-$B29,52),"",SUMPRODUCT((Sätze!$B$2:$B$251=$A29)*(Wochenmengen!$C$2:$C$251&gt;0)*(MOD(34-Wochenmengen!$C$2:$C$251,52)&lt;=MOD(Wochenmengen!$D$2:$D$251-Wochenmengen!$C$2:$C$251,52))*Wochenmengen!$F$2:$F$251)/$D29))</f>
        <v/>
      </c>
      <c r="AN29" s="36">
        <f>IF(OR($A29="",$B29="",$C29="",N($D29)=0),"",IF(MOD(35-$B29,52)&gt;MOD($C29-$B29,52),"",SUMPRODUCT((Sätze!$B$2:$B$251=$A29)*(Wochenmengen!$C$2:$C$251&gt;0)*(MOD(35-Wochenmengen!$C$2:$C$251,52)&lt;=MOD(Wochenmengen!$D$2:$D$251-Wochenmengen!$C$2:$C$251,52))*Wochenmengen!$F$2:$F$251)/$D29))</f>
        <v/>
      </c>
      <c r="AO29" s="36">
        <f>IF(OR($A29="",$B29="",$C29="",N($D29)=0),"",IF(MOD(36-$B29,52)&gt;MOD($C29-$B29,52),"",SUMPRODUCT((Sätze!$B$2:$B$251=$A29)*(Wochenmengen!$C$2:$C$251&gt;0)*(MOD(36-Wochenmengen!$C$2:$C$251,52)&lt;=MOD(Wochenmengen!$D$2:$D$251-Wochenmengen!$C$2:$C$251,52))*Wochenmengen!$F$2:$F$251)/$D29))</f>
        <v/>
      </c>
      <c r="AP29" s="36">
        <f>IF(OR($A29="",$B29="",$C29="",N($D29)=0),"",IF(MOD(37-$B29,52)&gt;MOD($C29-$B29,52),"",SUMPRODUCT((Sätze!$B$2:$B$251=$A29)*(Wochenmengen!$C$2:$C$251&gt;0)*(MOD(37-Wochenmengen!$C$2:$C$251,52)&lt;=MOD(Wochenmengen!$D$2:$D$251-Wochenmengen!$C$2:$C$251,52))*Wochenmengen!$F$2:$F$251)/$D29))</f>
        <v/>
      </c>
      <c r="AQ29" s="36">
        <f>IF(OR($A29="",$B29="",$C29="",N($D29)=0),"",IF(MOD(38-$B29,52)&gt;MOD($C29-$B29,52),"",SUMPRODUCT((Sätze!$B$2:$B$251=$A29)*(Wochenmengen!$C$2:$C$251&gt;0)*(MOD(38-Wochenmengen!$C$2:$C$251,52)&lt;=MOD(Wochenmengen!$D$2:$D$251-Wochenmengen!$C$2:$C$251,52))*Wochenmengen!$F$2:$F$251)/$D29))</f>
        <v/>
      </c>
      <c r="AR29" s="36">
        <f>IF(OR($A29="",$B29="",$C29="",N($D29)=0),"",IF(MOD(39-$B29,52)&gt;MOD($C29-$B29,52),"",SUMPRODUCT((Sätze!$B$2:$B$251=$A29)*(Wochenmengen!$C$2:$C$251&gt;0)*(MOD(39-Wochenmengen!$C$2:$C$251,52)&lt;=MOD(Wochenmengen!$D$2:$D$251-Wochenmengen!$C$2:$C$251,52))*Wochenmengen!$F$2:$F$251)/$D29))</f>
        <v/>
      </c>
      <c r="AS29" s="36">
        <f>IF(OR($A29="",$B29="",$C29="",N($D29)=0),"",IF(MOD(40-$B29,52)&gt;MOD($C29-$B29,52),"",SUMPRODUCT((Sätze!$B$2:$B$251=$A29)*(Wochenmengen!$C$2:$C$251&gt;0)*(MOD(40-Wochenmengen!$C$2:$C$251,52)&lt;=MOD(Wochenmengen!$D$2:$D$251-Wochenmengen!$C$2:$C$251,52))*Wochenmengen!$F$2:$F$251)/$D29))</f>
        <v/>
      </c>
      <c r="AT29" s="36">
        <f>IF(OR($A29="",$B29="",$C29="",N($D29)=0),"",IF(MOD(41-$B29,52)&gt;MOD($C29-$B29,52),"",SUMPRODUCT((Sätze!$B$2:$B$251=$A29)*(Wochenmengen!$C$2:$C$251&gt;0)*(MOD(41-Wochenmengen!$C$2:$C$251,52)&lt;=MOD(Wochenmengen!$D$2:$D$251-Wochenmengen!$C$2:$C$251,52))*Wochenmengen!$F$2:$F$251)/$D29))</f>
        <v/>
      </c>
      <c r="AU29" s="36">
        <f>IF(OR($A29="",$B29="",$C29="",N($D29)=0),"",IF(MOD(42-$B29,52)&gt;MOD($C29-$B29,52),"",SUMPRODUCT((Sätze!$B$2:$B$251=$A29)*(Wochenmengen!$C$2:$C$251&gt;0)*(MOD(42-Wochenmengen!$C$2:$C$251,52)&lt;=MOD(Wochenmengen!$D$2:$D$251-Wochenmengen!$C$2:$C$251,52))*Wochenmengen!$F$2:$F$251)/$D29))</f>
        <v/>
      </c>
      <c r="AV29" s="36">
        <f>IF(OR($A29="",$B29="",$C29="",N($D29)=0),"",IF(MOD(43-$B29,52)&gt;MOD($C29-$B29,52),"",SUMPRODUCT((Sätze!$B$2:$B$251=$A29)*(Wochenmengen!$C$2:$C$251&gt;0)*(MOD(43-Wochenmengen!$C$2:$C$251,52)&lt;=MOD(Wochenmengen!$D$2:$D$251-Wochenmengen!$C$2:$C$251,52))*Wochenmengen!$F$2:$F$251)/$D29))</f>
        <v/>
      </c>
      <c r="AW29" s="36">
        <f>IF(OR($A29="",$B29="",$C29="",N($D29)=0),"",IF(MOD(44-$B29,52)&gt;MOD($C29-$B29,52),"",SUMPRODUCT((Sätze!$B$2:$B$251=$A29)*(Wochenmengen!$C$2:$C$251&gt;0)*(MOD(44-Wochenmengen!$C$2:$C$251,52)&lt;=MOD(Wochenmengen!$D$2:$D$251-Wochenmengen!$C$2:$C$251,52))*Wochenmengen!$F$2:$F$251)/$D29))</f>
        <v/>
      </c>
      <c r="AX29" s="36">
        <f>IF(OR($A29="",$B29="",$C29="",N($D29)=0),"",IF(MOD(45-$B29,52)&gt;MOD($C29-$B29,52),"",SUMPRODUCT((Sätze!$B$2:$B$251=$A29)*(Wochenmengen!$C$2:$C$251&gt;0)*(MOD(45-Wochenmengen!$C$2:$C$251,52)&lt;=MOD(Wochenmengen!$D$2:$D$251-Wochenmengen!$C$2:$C$251,52))*Wochenmengen!$F$2:$F$251)/$D29))</f>
        <v/>
      </c>
      <c r="AY29" s="36">
        <f>IF(OR($A29="",$B29="",$C29="",N($D29)=0),"",IF(MOD(46-$B29,52)&gt;MOD($C29-$B29,52),"",SUMPRODUCT((Sätze!$B$2:$B$251=$A29)*(Wochenmengen!$C$2:$C$251&gt;0)*(MOD(46-Wochenmengen!$C$2:$C$251,52)&lt;=MOD(Wochenmengen!$D$2:$D$251-Wochenmengen!$C$2:$C$251,52))*Wochenmengen!$F$2:$F$251)/$D29))</f>
        <v/>
      </c>
      <c r="AZ29" s="36">
        <f>IF(OR($A29="",$B29="",$C29="",N($D29)=0),"",IF(MOD(47-$B29,52)&gt;MOD($C29-$B29,52),"",SUMPRODUCT((Sätze!$B$2:$B$251=$A29)*(Wochenmengen!$C$2:$C$251&gt;0)*(MOD(47-Wochenmengen!$C$2:$C$251,52)&lt;=MOD(Wochenmengen!$D$2:$D$251-Wochenmengen!$C$2:$C$251,52))*Wochenmengen!$F$2:$F$251)/$D29))</f>
        <v/>
      </c>
      <c r="BA29" s="36">
        <f>IF(OR($A29="",$B29="",$C29="",N($D29)=0),"",IF(MOD(48-$B29,52)&gt;MOD($C29-$B29,52),"",SUMPRODUCT((Sätze!$B$2:$B$251=$A29)*(Wochenmengen!$C$2:$C$251&gt;0)*(MOD(48-Wochenmengen!$C$2:$C$251,52)&lt;=MOD(Wochenmengen!$D$2:$D$251-Wochenmengen!$C$2:$C$251,52))*Wochenmengen!$F$2:$F$251)/$D29))</f>
        <v/>
      </c>
      <c r="BB29" s="36">
        <f>IF(OR($A29="",$B29="",$C29="",N($D29)=0),"",IF(MOD(49-$B29,52)&gt;MOD($C29-$B29,52),"",SUMPRODUCT((Sätze!$B$2:$B$251=$A29)*(Wochenmengen!$C$2:$C$251&gt;0)*(MOD(49-Wochenmengen!$C$2:$C$251,52)&lt;=MOD(Wochenmengen!$D$2:$D$251-Wochenmengen!$C$2:$C$251,52))*Wochenmengen!$F$2:$F$251)/$D29))</f>
        <v/>
      </c>
      <c r="BC29" s="36">
        <f>IF(OR($A29="",$B29="",$C29="",N($D29)=0),"",IF(MOD(50-$B29,52)&gt;MOD($C29-$B29,52),"",SUMPRODUCT((Sätze!$B$2:$B$251=$A29)*(Wochenmengen!$C$2:$C$251&gt;0)*(MOD(50-Wochenmengen!$C$2:$C$251,52)&lt;=MOD(Wochenmengen!$D$2:$D$251-Wochenmengen!$C$2:$C$251,52))*Wochenmengen!$F$2:$F$251)/$D29))</f>
        <v/>
      </c>
      <c r="BD29" s="36">
        <f>IF(OR($A29="",$B29="",$C29="",N($D29)=0),"",IF(MOD(51-$B29,52)&gt;MOD($C29-$B29,52),"",SUMPRODUCT((Sätze!$B$2:$B$251=$A29)*(Wochenmengen!$C$2:$C$251&gt;0)*(MOD(51-Wochenmengen!$C$2:$C$251,52)&lt;=MOD(Wochenmengen!$D$2:$D$251-Wochenmengen!$C$2:$C$251,52))*Wochenmengen!$F$2:$F$251)/$D29))</f>
        <v/>
      </c>
      <c r="BE29" s="36">
        <f>IF(OR($A29="",$B29="",$C29="",N($D29)=0),"",IF(MOD(52-$B29,52)&gt;MOD($C29-$B29,52),"",SUMPRODUCT((Sätze!$B$2:$B$251=$A29)*(Wochenmengen!$C$2:$C$251&gt;0)*(MOD(52-Wochenmengen!$C$2:$C$251,52)&lt;=MOD(Wochenmengen!$D$2:$D$251-Wochenmengen!$C$2:$C$251,52))*Wochenmengen!$F$2:$F$251)/$D29))</f>
        <v/>
      </c>
      <c r="BF29" s="26">
        <f>IF($A29="","",SUMPRODUCT((F29:BE29&lt;&gt;"")*(F29:BE29&lt;1)))</f>
        <v/>
      </c>
    </row>
    <row r="30">
      <c r="A30" s="10">
        <f>IF(Bedarf!$B36="","",Bedarf!$B36)</f>
        <v/>
      </c>
      <c r="B30" s="26">
        <f>IF($A30="","",IF(Bedarf!$E36&lt;&gt;"",Bedarf!$E36,IFERROR(IF(_xlfn.MINIFS(Sätze!$H$2:$H$251,Sätze!$B$2:$B$251,$A30)=0,"",_xlfn.MINIFS(Sätze!$H$2:$H$251,Sätze!$B$2:$B$251,$A30)),"")))</f>
        <v/>
      </c>
      <c r="C30" s="26">
        <f>IF($A30="","",IF(Bedarf!$F36&lt;&gt;"",Bedarf!$F36,IFERROR(IF(_xlfn.MAXIFS(Sätze!$I$2:$I$251,Sätze!$B$2:$B$251,$A30)=0,"",_xlfn.MAXIFS(Sätze!$I$2:$I$251,Sätze!$B$2:$B$251,$A30)),"")))</f>
        <v/>
      </c>
      <c r="D30" s="15">
        <f>IF(OR($A30="",N(Bedarf!$G36)=0),"",Bedarf!$G36)</f>
        <v/>
      </c>
      <c r="E30" s="10">
        <f>IF($A30="","",T(Bedarf!$D36))</f>
        <v/>
      </c>
      <c r="F30" s="36">
        <f>IF(OR($A30="",$B30="",$C30="",N($D30)=0),"",IF(MOD(1-$B30,52)&gt;MOD($C30-$B30,52),"",SUMPRODUCT((Sätze!$B$2:$B$251=$A30)*(Wochenmengen!$C$2:$C$251&gt;0)*(MOD(1-Wochenmengen!$C$2:$C$251,52)&lt;=MOD(Wochenmengen!$D$2:$D$251-Wochenmengen!$C$2:$C$251,52))*Wochenmengen!$F$2:$F$251)/$D30))</f>
        <v/>
      </c>
      <c r="G30" s="36">
        <f>IF(OR($A30="",$B30="",$C30="",N($D30)=0),"",IF(MOD(2-$B30,52)&gt;MOD($C30-$B30,52),"",SUMPRODUCT((Sätze!$B$2:$B$251=$A30)*(Wochenmengen!$C$2:$C$251&gt;0)*(MOD(2-Wochenmengen!$C$2:$C$251,52)&lt;=MOD(Wochenmengen!$D$2:$D$251-Wochenmengen!$C$2:$C$251,52))*Wochenmengen!$F$2:$F$251)/$D30))</f>
        <v/>
      </c>
      <c r="H30" s="36">
        <f>IF(OR($A30="",$B30="",$C30="",N($D30)=0),"",IF(MOD(3-$B30,52)&gt;MOD($C30-$B30,52),"",SUMPRODUCT((Sätze!$B$2:$B$251=$A30)*(Wochenmengen!$C$2:$C$251&gt;0)*(MOD(3-Wochenmengen!$C$2:$C$251,52)&lt;=MOD(Wochenmengen!$D$2:$D$251-Wochenmengen!$C$2:$C$251,52))*Wochenmengen!$F$2:$F$251)/$D30))</f>
        <v/>
      </c>
      <c r="I30" s="36">
        <f>IF(OR($A30="",$B30="",$C30="",N($D30)=0),"",IF(MOD(4-$B30,52)&gt;MOD($C30-$B30,52),"",SUMPRODUCT((Sätze!$B$2:$B$251=$A30)*(Wochenmengen!$C$2:$C$251&gt;0)*(MOD(4-Wochenmengen!$C$2:$C$251,52)&lt;=MOD(Wochenmengen!$D$2:$D$251-Wochenmengen!$C$2:$C$251,52))*Wochenmengen!$F$2:$F$251)/$D30))</f>
        <v/>
      </c>
      <c r="J30" s="36">
        <f>IF(OR($A30="",$B30="",$C30="",N($D30)=0),"",IF(MOD(5-$B30,52)&gt;MOD($C30-$B30,52),"",SUMPRODUCT((Sätze!$B$2:$B$251=$A30)*(Wochenmengen!$C$2:$C$251&gt;0)*(MOD(5-Wochenmengen!$C$2:$C$251,52)&lt;=MOD(Wochenmengen!$D$2:$D$251-Wochenmengen!$C$2:$C$251,52))*Wochenmengen!$F$2:$F$251)/$D30))</f>
        <v/>
      </c>
      <c r="K30" s="36">
        <f>IF(OR($A30="",$B30="",$C30="",N($D30)=0),"",IF(MOD(6-$B30,52)&gt;MOD($C30-$B30,52),"",SUMPRODUCT((Sätze!$B$2:$B$251=$A30)*(Wochenmengen!$C$2:$C$251&gt;0)*(MOD(6-Wochenmengen!$C$2:$C$251,52)&lt;=MOD(Wochenmengen!$D$2:$D$251-Wochenmengen!$C$2:$C$251,52))*Wochenmengen!$F$2:$F$251)/$D30))</f>
        <v/>
      </c>
      <c r="L30" s="36">
        <f>IF(OR($A30="",$B30="",$C30="",N($D30)=0),"",IF(MOD(7-$B30,52)&gt;MOD($C30-$B30,52),"",SUMPRODUCT((Sätze!$B$2:$B$251=$A30)*(Wochenmengen!$C$2:$C$251&gt;0)*(MOD(7-Wochenmengen!$C$2:$C$251,52)&lt;=MOD(Wochenmengen!$D$2:$D$251-Wochenmengen!$C$2:$C$251,52))*Wochenmengen!$F$2:$F$251)/$D30))</f>
        <v/>
      </c>
      <c r="M30" s="36">
        <f>IF(OR($A30="",$B30="",$C30="",N($D30)=0),"",IF(MOD(8-$B30,52)&gt;MOD($C30-$B30,52),"",SUMPRODUCT((Sätze!$B$2:$B$251=$A30)*(Wochenmengen!$C$2:$C$251&gt;0)*(MOD(8-Wochenmengen!$C$2:$C$251,52)&lt;=MOD(Wochenmengen!$D$2:$D$251-Wochenmengen!$C$2:$C$251,52))*Wochenmengen!$F$2:$F$251)/$D30))</f>
        <v/>
      </c>
      <c r="N30" s="36">
        <f>IF(OR($A30="",$B30="",$C30="",N($D30)=0),"",IF(MOD(9-$B30,52)&gt;MOD($C30-$B30,52),"",SUMPRODUCT((Sätze!$B$2:$B$251=$A30)*(Wochenmengen!$C$2:$C$251&gt;0)*(MOD(9-Wochenmengen!$C$2:$C$251,52)&lt;=MOD(Wochenmengen!$D$2:$D$251-Wochenmengen!$C$2:$C$251,52))*Wochenmengen!$F$2:$F$251)/$D30))</f>
        <v/>
      </c>
      <c r="O30" s="36">
        <f>IF(OR($A30="",$B30="",$C30="",N($D30)=0),"",IF(MOD(10-$B30,52)&gt;MOD($C30-$B30,52),"",SUMPRODUCT((Sätze!$B$2:$B$251=$A30)*(Wochenmengen!$C$2:$C$251&gt;0)*(MOD(10-Wochenmengen!$C$2:$C$251,52)&lt;=MOD(Wochenmengen!$D$2:$D$251-Wochenmengen!$C$2:$C$251,52))*Wochenmengen!$F$2:$F$251)/$D30))</f>
        <v/>
      </c>
      <c r="P30" s="36">
        <f>IF(OR($A30="",$B30="",$C30="",N($D30)=0),"",IF(MOD(11-$B30,52)&gt;MOD($C30-$B30,52),"",SUMPRODUCT((Sätze!$B$2:$B$251=$A30)*(Wochenmengen!$C$2:$C$251&gt;0)*(MOD(11-Wochenmengen!$C$2:$C$251,52)&lt;=MOD(Wochenmengen!$D$2:$D$251-Wochenmengen!$C$2:$C$251,52))*Wochenmengen!$F$2:$F$251)/$D30))</f>
        <v/>
      </c>
      <c r="Q30" s="36">
        <f>IF(OR($A30="",$B30="",$C30="",N($D30)=0),"",IF(MOD(12-$B30,52)&gt;MOD($C30-$B30,52),"",SUMPRODUCT((Sätze!$B$2:$B$251=$A30)*(Wochenmengen!$C$2:$C$251&gt;0)*(MOD(12-Wochenmengen!$C$2:$C$251,52)&lt;=MOD(Wochenmengen!$D$2:$D$251-Wochenmengen!$C$2:$C$251,52))*Wochenmengen!$F$2:$F$251)/$D30))</f>
        <v/>
      </c>
      <c r="R30" s="36">
        <f>IF(OR($A30="",$B30="",$C30="",N($D30)=0),"",IF(MOD(13-$B30,52)&gt;MOD($C30-$B30,52),"",SUMPRODUCT((Sätze!$B$2:$B$251=$A30)*(Wochenmengen!$C$2:$C$251&gt;0)*(MOD(13-Wochenmengen!$C$2:$C$251,52)&lt;=MOD(Wochenmengen!$D$2:$D$251-Wochenmengen!$C$2:$C$251,52))*Wochenmengen!$F$2:$F$251)/$D30))</f>
        <v/>
      </c>
      <c r="S30" s="36">
        <f>IF(OR($A30="",$B30="",$C30="",N($D30)=0),"",IF(MOD(14-$B30,52)&gt;MOD($C30-$B30,52),"",SUMPRODUCT((Sätze!$B$2:$B$251=$A30)*(Wochenmengen!$C$2:$C$251&gt;0)*(MOD(14-Wochenmengen!$C$2:$C$251,52)&lt;=MOD(Wochenmengen!$D$2:$D$251-Wochenmengen!$C$2:$C$251,52))*Wochenmengen!$F$2:$F$251)/$D30))</f>
        <v/>
      </c>
      <c r="T30" s="36">
        <f>IF(OR($A30="",$B30="",$C30="",N($D30)=0),"",IF(MOD(15-$B30,52)&gt;MOD($C30-$B30,52),"",SUMPRODUCT((Sätze!$B$2:$B$251=$A30)*(Wochenmengen!$C$2:$C$251&gt;0)*(MOD(15-Wochenmengen!$C$2:$C$251,52)&lt;=MOD(Wochenmengen!$D$2:$D$251-Wochenmengen!$C$2:$C$251,52))*Wochenmengen!$F$2:$F$251)/$D30))</f>
        <v/>
      </c>
      <c r="U30" s="36">
        <f>IF(OR($A30="",$B30="",$C30="",N($D30)=0),"",IF(MOD(16-$B30,52)&gt;MOD($C30-$B30,52),"",SUMPRODUCT((Sätze!$B$2:$B$251=$A30)*(Wochenmengen!$C$2:$C$251&gt;0)*(MOD(16-Wochenmengen!$C$2:$C$251,52)&lt;=MOD(Wochenmengen!$D$2:$D$251-Wochenmengen!$C$2:$C$251,52))*Wochenmengen!$F$2:$F$251)/$D30))</f>
        <v/>
      </c>
      <c r="V30" s="36">
        <f>IF(OR($A30="",$B30="",$C30="",N($D30)=0),"",IF(MOD(17-$B30,52)&gt;MOD($C30-$B30,52),"",SUMPRODUCT((Sätze!$B$2:$B$251=$A30)*(Wochenmengen!$C$2:$C$251&gt;0)*(MOD(17-Wochenmengen!$C$2:$C$251,52)&lt;=MOD(Wochenmengen!$D$2:$D$251-Wochenmengen!$C$2:$C$251,52))*Wochenmengen!$F$2:$F$251)/$D30))</f>
        <v/>
      </c>
      <c r="W30" s="36">
        <f>IF(OR($A30="",$B30="",$C30="",N($D30)=0),"",IF(MOD(18-$B30,52)&gt;MOD($C30-$B30,52),"",SUMPRODUCT((Sätze!$B$2:$B$251=$A30)*(Wochenmengen!$C$2:$C$251&gt;0)*(MOD(18-Wochenmengen!$C$2:$C$251,52)&lt;=MOD(Wochenmengen!$D$2:$D$251-Wochenmengen!$C$2:$C$251,52))*Wochenmengen!$F$2:$F$251)/$D30))</f>
        <v/>
      </c>
      <c r="X30" s="36">
        <f>IF(OR($A30="",$B30="",$C30="",N($D30)=0),"",IF(MOD(19-$B30,52)&gt;MOD($C30-$B30,52),"",SUMPRODUCT((Sätze!$B$2:$B$251=$A30)*(Wochenmengen!$C$2:$C$251&gt;0)*(MOD(19-Wochenmengen!$C$2:$C$251,52)&lt;=MOD(Wochenmengen!$D$2:$D$251-Wochenmengen!$C$2:$C$251,52))*Wochenmengen!$F$2:$F$251)/$D30))</f>
        <v/>
      </c>
      <c r="Y30" s="36">
        <f>IF(OR($A30="",$B30="",$C30="",N($D30)=0),"",IF(MOD(20-$B30,52)&gt;MOD($C30-$B30,52),"",SUMPRODUCT((Sätze!$B$2:$B$251=$A30)*(Wochenmengen!$C$2:$C$251&gt;0)*(MOD(20-Wochenmengen!$C$2:$C$251,52)&lt;=MOD(Wochenmengen!$D$2:$D$251-Wochenmengen!$C$2:$C$251,52))*Wochenmengen!$F$2:$F$251)/$D30))</f>
        <v/>
      </c>
      <c r="Z30" s="36">
        <f>IF(OR($A30="",$B30="",$C30="",N($D30)=0),"",IF(MOD(21-$B30,52)&gt;MOD($C30-$B30,52),"",SUMPRODUCT((Sätze!$B$2:$B$251=$A30)*(Wochenmengen!$C$2:$C$251&gt;0)*(MOD(21-Wochenmengen!$C$2:$C$251,52)&lt;=MOD(Wochenmengen!$D$2:$D$251-Wochenmengen!$C$2:$C$251,52))*Wochenmengen!$F$2:$F$251)/$D30))</f>
        <v/>
      </c>
      <c r="AA30" s="36">
        <f>IF(OR($A30="",$B30="",$C30="",N($D30)=0),"",IF(MOD(22-$B30,52)&gt;MOD($C30-$B30,52),"",SUMPRODUCT((Sätze!$B$2:$B$251=$A30)*(Wochenmengen!$C$2:$C$251&gt;0)*(MOD(22-Wochenmengen!$C$2:$C$251,52)&lt;=MOD(Wochenmengen!$D$2:$D$251-Wochenmengen!$C$2:$C$251,52))*Wochenmengen!$F$2:$F$251)/$D30))</f>
        <v/>
      </c>
      <c r="AB30" s="36">
        <f>IF(OR($A30="",$B30="",$C30="",N($D30)=0),"",IF(MOD(23-$B30,52)&gt;MOD($C30-$B30,52),"",SUMPRODUCT((Sätze!$B$2:$B$251=$A30)*(Wochenmengen!$C$2:$C$251&gt;0)*(MOD(23-Wochenmengen!$C$2:$C$251,52)&lt;=MOD(Wochenmengen!$D$2:$D$251-Wochenmengen!$C$2:$C$251,52))*Wochenmengen!$F$2:$F$251)/$D30))</f>
        <v/>
      </c>
      <c r="AC30" s="36">
        <f>IF(OR($A30="",$B30="",$C30="",N($D30)=0),"",IF(MOD(24-$B30,52)&gt;MOD($C30-$B30,52),"",SUMPRODUCT((Sätze!$B$2:$B$251=$A30)*(Wochenmengen!$C$2:$C$251&gt;0)*(MOD(24-Wochenmengen!$C$2:$C$251,52)&lt;=MOD(Wochenmengen!$D$2:$D$251-Wochenmengen!$C$2:$C$251,52))*Wochenmengen!$F$2:$F$251)/$D30))</f>
        <v/>
      </c>
      <c r="AD30" s="36">
        <f>IF(OR($A30="",$B30="",$C30="",N($D30)=0),"",IF(MOD(25-$B30,52)&gt;MOD($C30-$B30,52),"",SUMPRODUCT((Sätze!$B$2:$B$251=$A30)*(Wochenmengen!$C$2:$C$251&gt;0)*(MOD(25-Wochenmengen!$C$2:$C$251,52)&lt;=MOD(Wochenmengen!$D$2:$D$251-Wochenmengen!$C$2:$C$251,52))*Wochenmengen!$F$2:$F$251)/$D30))</f>
        <v/>
      </c>
      <c r="AE30" s="36">
        <f>IF(OR($A30="",$B30="",$C30="",N($D30)=0),"",IF(MOD(26-$B30,52)&gt;MOD($C30-$B30,52),"",SUMPRODUCT((Sätze!$B$2:$B$251=$A30)*(Wochenmengen!$C$2:$C$251&gt;0)*(MOD(26-Wochenmengen!$C$2:$C$251,52)&lt;=MOD(Wochenmengen!$D$2:$D$251-Wochenmengen!$C$2:$C$251,52))*Wochenmengen!$F$2:$F$251)/$D30))</f>
        <v/>
      </c>
      <c r="AF30" s="36">
        <f>IF(OR($A30="",$B30="",$C30="",N($D30)=0),"",IF(MOD(27-$B30,52)&gt;MOD($C30-$B30,52),"",SUMPRODUCT((Sätze!$B$2:$B$251=$A30)*(Wochenmengen!$C$2:$C$251&gt;0)*(MOD(27-Wochenmengen!$C$2:$C$251,52)&lt;=MOD(Wochenmengen!$D$2:$D$251-Wochenmengen!$C$2:$C$251,52))*Wochenmengen!$F$2:$F$251)/$D30))</f>
        <v/>
      </c>
      <c r="AG30" s="36">
        <f>IF(OR($A30="",$B30="",$C30="",N($D30)=0),"",IF(MOD(28-$B30,52)&gt;MOD($C30-$B30,52),"",SUMPRODUCT((Sätze!$B$2:$B$251=$A30)*(Wochenmengen!$C$2:$C$251&gt;0)*(MOD(28-Wochenmengen!$C$2:$C$251,52)&lt;=MOD(Wochenmengen!$D$2:$D$251-Wochenmengen!$C$2:$C$251,52))*Wochenmengen!$F$2:$F$251)/$D30))</f>
        <v/>
      </c>
      <c r="AH30" s="36">
        <f>IF(OR($A30="",$B30="",$C30="",N($D30)=0),"",IF(MOD(29-$B30,52)&gt;MOD($C30-$B30,52),"",SUMPRODUCT((Sätze!$B$2:$B$251=$A30)*(Wochenmengen!$C$2:$C$251&gt;0)*(MOD(29-Wochenmengen!$C$2:$C$251,52)&lt;=MOD(Wochenmengen!$D$2:$D$251-Wochenmengen!$C$2:$C$251,52))*Wochenmengen!$F$2:$F$251)/$D30))</f>
        <v/>
      </c>
      <c r="AI30" s="36">
        <f>IF(OR($A30="",$B30="",$C30="",N($D30)=0),"",IF(MOD(30-$B30,52)&gt;MOD($C30-$B30,52),"",SUMPRODUCT((Sätze!$B$2:$B$251=$A30)*(Wochenmengen!$C$2:$C$251&gt;0)*(MOD(30-Wochenmengen!$C$2:$C$251,52)&lt;=MOD(Wochenmengen!$D$2:$D$251-Wochenmengen!$C$2:$C$251,52))*Wochenmengen!$F$2:$F$251)/$D30))</f>
        <v/>
      </c>
      <c r="AJ30" s="36">
        <f>IF(OR($A30="",$B30="",$C30="",N($D30)=0),"",IF(MOD(31-$B30,52)&gt;MOD($C30-$B30,52),"",SUMPRODUCT((Sätze!$B$2:$B$251=$A30)*(Wochenmengen!$C$2:$C$251&gt;0)*(MOD(31-Wochenmengen!$C$2:$C$251,52)&lt;=MOD(Wochenmengen!$D$2:$D$251-Wochenmengen!$C$2:$C$251,52))*Wochenmengen!$F$2:$F$251)/$D30))</f>
        <v/>
      </c>
      <c r="AK30" s="36">
        <f>IF(OR($A30="",$B30="",$C30="",N($D30)=0),"",IF(MOD(32-$B30,52)&gt;MOD($C30-$B30,52),"",SUMPRODUCT((Sätze!$B$2:$B$251=$A30)*(Wochenmengen!$C$2:$C$251&gt;0)*(MOD(32-Wochenmengen!$C$2:$C$251,52)&lt;=MOD(Wochenmengen!$D$2:$D$251-Wochenmengen!$C$2:$C$251,52))*Wochenmengen!$F$2:$F$251)/$D30))</f>
        <v/>
      </c>
      <c r="AL30" s="36">
        <f>IF(OR($A30="",$B30="",$C30="",N($D30)=0),"",IF(MOD(33-$B30,52)&gt;MOD($C30-$B30,52),"",SUMPRODUCT((Sätze!$B$2:$B$251=$A30)*(Wochenmengen!$C$2:$C$251&gt;0)*(MOD(33-Wochenmengen!$C$2:$C$251,52)&lt;=MOD(Wochenmengen!$D$2:$D$251-Wochenmengen!$C$2:$C$251,52))*Wochenmengen!$F$2:$F$251)/$D30))</f>
        <v/>
      </c>
      <c r="AM30" s="36">
        <f>IF(OR($A30="",$B30="",$C30="",N($D30)=0),"",IF(MOD(34-$B30,52)&gt;MOD($C30-$B30,52),"",SUMPRODUCT((Sätze!$B$2:$B$251=$A30)*(Wochenmengen!$C$2:$C$251&gt;0)*(MOD(34-Wochenmengen!$C$2:$C$251,52)&lt;=MOD(Wochenmengen!$D$2:$D$251-Wochenmengen!$C$2:$C$251,52))*Wochenmengen!$F$2:$F$251)/$D30))</f>
        <v/>
      </c>
      <c r="AN30" s="36">
        <f>IF(OR($A30="",$B30="",$C30="",N($D30)=0),"",IF(MOD(35-$B30,52)&gt;MOD($C30-$B30,52),"",SUMPRODUCT((Sätze!$B$2:$B$251=$A30)*(Wochenmengen!$C$2:$C$251&gt;0)*(MOD(35-Wochenmengen!$C$2:$C$251,52)&lt;=MOD(Wochenmengen!$D$2:$D$251-Wochenmengen!$C$2:$C$251,52))*Wochenmengen!$F$2:$F$251)/$D30))</f>
        <v/>
      </c>
      <c r="AO30" s="36">
        <f>IF(OR($A30="",$B30="",$C30="",N($D30)=0),"",IF(MOD(36-$B30,52)&gt;MOD($C30-$B30,52),"",SUMPRODUCT((Sätze!$B$2:$B$251=$A30)*(Wochenmengen!$C$2:$C$251&gt;0)*(MOD(36-Wochenmengen!$C$2:$C$251,52)&lt;=MOD(Wochenmengen!$D$2:$D$251-Wochenmengen!$C$2:$C$251,52))*Wochenmengen!$F$2:$F$251)/$D30))</f>
        <v/>
      </c>
      <c r="AP30" s="36">
        <f>IF(OR($A30="",$B30="",$C30="",N($D30)=0),"",IF(MOD(37-$B30,52)&gt;MOD($C30-$B30,52),"",SUMPRODUCT((Sätze!$B$2:$B$251=$A30)*(Wochenmengen!$C$2:$C$251&gt;0)*(MOD(37-Wochenmengen!$C$2:$C$251,52)&lt;=MOD(Wochenmengen!$D$2:$D$251-Wochenmengen!$C$2:$C$251,52))*Wochenmengen!$F$2:$F$251)/$D30))</f>
        <v/>
      </c>
      <c r="AQ30" s="36">
        <f>IF(OR($A30="",$B30="",$C30="",N($D30)=0),"",IF(MOD(38-$B30,52)&gt;MOD($C30-$B30,52),"",SUMPRODUCT((Sätze!$B$2:$B$251=$A30)*(Wochenmengen!$C$2:$C$251&gt;0)*(MOD(38-Wochenmengen!$C$2:$C$251,52)&lt;=MOD(Wochenmengen!$D$2:$D$251-Wochenmengen!$C$2:$C$251,52))*Wochenmengen!$F$2:$F$251)/$D30))</f>
        <v/>
      </c>
      <c r="AR30" s="36">
        <f>IF(OR($A30="",$B30="",$C30="",N($D30)=0),"",IF(MOD(39-$B30,52)&gt;MOD($C30-$B30,52),"",SUMPRODUCT((Sätze!$B$2:$B$251=$A30)*(Wochenmengen!$C$2:$C$251&gt;0)*(MOD(39-Wochenmengen!$C$2:$C$251,52)&lt;=MOD(Wochenmengen!$D$2:$D$251-Wochenmengen!$C$2:$C$251,52))*Wochenmengen!$F$2:$F$251)/$D30))</f>
        <v/>
      </c>
      <c r="AS30" s="36">
        <f>IF(OR($A30="",$B30="",$C30="",N($D30)=0),"",IF(MOD(40-$B30,52)&gt;MOD($C30-$B30,52),"",SUMPRODUCT((Sätze!$B$2:$B$251=$A30)*(Wochenmengen!$C$2:$C$251&gt;0)*(MOD(40-Wochenmengen!$C$2:$C$251,52)&lt;=MOD(Wochenmengen!$D$2:$D$251-Wochenmengen!$C$2:$C$251,52))*Wochenmengen!$F$2:$F$251)/$D30))</f>
        <v/>
      </c>
      <c r="AT30" s="36">
        <f>IF(OR($A30="",$B30="",$C30="",N($D30)=0),"",IF(MOD(41-$B30,52)&gt;MOD($C30-$B30,52),"",SUMPRODUCT((Sätze!$B$2:$B$251=$A30)*(Wochenmengen!$C$2:$C$251&gt;0)*(MOD(41-Wochenmengen!$C$2:$C$251,52)&lt;=MOD(Wochenmengen!$D$2:$D$251-Wochenmengen!$C$2:$C$251,52))*Wochenmengen!$F$2:$F$251)/$D30))</f>
        <v/>
      </c>
      <c r="AU30" s="36">
        <f>IF(OR($A30="",$B30="",$C30="",N($D30)=0),"",IF(MOD(42-$B30,52)&gt;MOD($C30-$B30,52),"",SUMPRODUCT((Sätze!$B$2:$B$251=$A30)*(Wochenmengen!$C$2:$C$251&gt;0)*(MOD(42-Wochenmengen!$C$2:$C$251,52)&lt;=MOD(Wochenmengen!$D$2:$D$251-Wochenmengen!$C$2:$C$251,52))*Wochenmengen!$F$2:$F$251)/$D30))</f>
        <v/>
      </c>
      <c r="AV30" s="36">
        <f>IF(OR($A30="",$B30="",$C30="",N($D30)=0),"",IF(MOD(43-$B30,52)&gt;MOD($C30-$B30,52),"",SUMPRODUCT((Sätze!$B$2:$B$251=$A30)*(Wochenmengen!$C$2:$C$251&gt;0)*(MOD(43-Wochenmengen!$C$2:$C$251,52)&lt;=MOD(Wochenmengen!$D$2:$D$251-Wochenmengen!$C$2:$C$251,52))*Wochenmengen!$F$2:$F$251)/$D30))</f>
        <v/>
      </c>
      <c r="AW30" s="36">
        <f>IF(OR($A30="",$B30="",$C30="",N($D30)=0),"",IF(MOD(44-$B30,52)&gt;MOD($C30-$B30,52),"",SUMPRODUCT((Sätze!$B$2:$B$251=$A30)*(Wochenmengen!$C$2:$C$251&gt;0)*(MOD(44-Wochenmengen!$C$2:$C$251,52)&lt;=MOD(Wochenmengen!$D$2:$D$251-Wochenmengen!$C$2:$C$251,52))*Wochenmengen!$F$2:$F$251)/$D30))</f>
        <v/>
      </c>
      <c r="AX30" s="36">
        <f>IF(OR($A30="",$B30="",$C30="",N($D30)=0),"",IF(MOD(45-$B30,52)&gt;MOD($C30-$B30,52),"",SUMPRODUCT((Sätze!$B$2:$B$251=$A30)*(Wochenmengen!$C$2:$C$251&gt;0)*(MOD(45-Wochenmengen!$C$2:$C$251,52)&lt;=MOD(Wochenmengen!$D$2:$D$251-Wochenmengen!$C$2:$C$251,52))*Wochenmengen!$F$2:$F$251)/$D30))</f>
        <v/>
      </c>
      <c r="AY30" s="36">
        <f>IF(OR($A30="",$B30="",$C30="",N($D30)=0),"",IF(MOD(46-$B30,52)&gt;MOD($C30-$B30,52),"",SUMPRODUCT((Sätze!$B$2:$B$251=$A30)*(Wochenmengen!$C$2:$C$251&gt;0)*(MOD(46-Wochenmengen!$C$2:$C$251,52)&lt;=MOD(Wochenmengen!$D$2:$D$251-Wochenmengen!$C$2:$C$251,52))*Wochenmengen!$F$2:$F$251)/$D30))</f>
        <v/>
      </c>
      <c r="AZ30" s="36">
        <f>IF(OR($A30="",$B30="",$C30="",N($D30)=0),"",IF(MOD(47-$B30,52)&gt;MOD($C30-$B30,52),"",SUMPRODUCT((Sätze!$B$2:$B$251=$A30)*(Wochenmengen!$C$2:$C$251&gt;0)*(MOD(47-Wochenmengen!$C$2:$C$251,52)&lt;=MOD(Wochenmengen!$D$2:$D$251-Wochenmengen!$C$2:$C$251,52))*Wochenmengen!$F$2:$F$251)/$D30))</f>
        <v/>
      </c>
      <c r="BA30" s="36">
        <f>IF(OR($A30="",$B30="",$C30="",N($D30)=0),"",IF(MOD(48-$B30,52)&gt;MOD($C30-$B30,52),"",SUMPRODUCT((Sätze!$B$2:$B$251=$A30)*(Wochenmengen!$C$2:$C$251&gt;0)*(MOD(48-Wochenmengen!$C$2:$C$251,52)&lt;=MOD(Wochenmengen!$D$2:$D$251-Wochenmengen!$C$2:$C$251,52))*Wochenmengen!$F$2:$F$251)/$D30))</f>
        <v/>
      </c>
      <c r="BB30" s="36">
        <f>IF(OR($A30="",$B30="",$C30="",N($D30)=0),"",IF(MOD(49-$B30,52)&gt;MOD($C30-$B30,52),"",SUMPRODUCT((Sätze!$B$2:$B$251=$A30)*(Wochenmengen!$C$2:$C$251&gt;0)*(MOD(49-Wochenmengen!$C$2:$C$251,52)&lt;=MOD(Wochenmengen!$D$2:$D$251-Wochenmengen!$C$2:$C$251,52))*Wochenmengen!$F$2:$F$251)/$D30))</f>
        <v/>
      </c>
      <c r="BC30" s="36">
        <f>IF(OR($A30="",$B30="",$C30="",N($D30)=0),"",IF(MOD(50-$B30,52)&gt;MOD($C30-$B30,52),"",SUMPRODUCT((Sätze!$B$2:$B$251=$A30)*(Wochenmengen!$C$2:$C$251&gt;0)*(MOD(50-Wochenmengen!$C$2:$C$251,52)&lt;=MOD(Wochenmengen!$D$2:$D$251-Wochenmengen!$C$2:$C$251,52))*Wochenmengen!$F$2:$F$251)/$D30))</f>
        <v/>
      </c>
      <c r="BD30" s="36">
        <f>IF(OR($A30="",$B30="",$C30="",N($D30)=0),"",IF(MOD(51-$B30,52)&gt;MOD($C30-$B30,52),"",SUMPRODUCT((Sätze!$B$2:$B$251=$A30)*(Wochenmengen!$C$2:$C$251&gt;0)*(MOD(51-Wochenmengen!$C$2:$C$251,52)&lt;=MOD(Wochenmengen!$D$2:$D$251-Wochenmengen!$C$2:$C$251,52))*Wochenmengen!$F$2:$F$251)/$D30))</f>
        <v/>
      </c>
      <c r="BE30" s="36">
        <f>IF(OR($A30="",$B30="",$C30="",N($D30)=0),"",IF(MOD(52-$B30,52)&gt;MOD($C30-$B30,52),"",SUMPRODUCT((Sätze!$B$2:$B$251=$A30)*(Wochenmengen!$C$2:$C$251&gt;0)*(MOD(52-Wochenmengen!$C$2:$C$251,52)&lt;=MOD(Wochenmengen!$D$2:$D$251-Wochenmengen!$C$2:$C$251,52))*Wochenmengen!$F$2:$F$251)/$D30))</f>
        <v/>
      </c>
      <c r="BF30" s="26">
        <f>IF($A30="","",SUMPRODUCT((F30:BE30&lt;&gt;"")*(F30:BE30&lt;1)))</f>
        <v/>
      </c>
    </row>
    <row r="31">
      <c r="A31" s="10">
        <f>IF(Bedarf!$B37="","",Bedarf!$B37)</f>
        <v/>
      </c>
      <c r="B31" s="26">
        <f>IF($A31="","",IF(Bedarf!$E37&lt;&gt;"",Bedarf!$E37,IFERROR(IF(_xlfn.MINIFS(Sätze!$H$2:$H$251,Sätze!$B$2:$B$251,$A31)=0,"",_xlfn.MINIFS(Sätze!$H$2:$H$251,Sätze!$B$2:$B$251,$A31)),"")))</f>
        <v/>
      </c>
      <c r="C31" s="26">
        <f>IF($A31="","",IF(Bedarf!$F37&lt;&gt;"",Bedarf!$F37,IFERROR(IF(_xlfn.MAXIFS(Sätze!$I$2:$I$251,Sätze!$B$2:$B$251,$A31)=0,"",_xlfn.MAXIFS(Sätze!$I$2:$I$251,Sätze!$B$2:$B$251,$A31)),"")))</f>
        <v/>
      </c>
      <c r="D31" s="15">
        <f>IF(OR($A31="",N(Bedarf!$G37)=0),"",Bedarf!$G37)</f>
        <v/>
      </c>
      <c r="E31" s="10">
        <f>IF($A31="","",T(Bedarf!$D37))</f>
        <v/>
      </c>
      <c r="F31" s="36">
        <f>IF(OR($A31="",$B31="",$C31="",N($D31)=0),"",IF(MOD(1-$B31,52)&gt;MOD($C31-$B31,52),"",SUMPRODUCT((Sätze!$B$2:$B$251=$A31)*(Wochenmengen!$C$2:$C$251&gt;0)*(MOD(1-Wochenmengen!$C$2:$C$251,52)&lt;=MOD(Wochenmengen!$D$2:$D$251-Wochenmengen!$C$2:$C$251,52))*Wochenmengen!$F$2:$F$251)/$D31))</f>
        <v/>
      </c>
      <c r="G31" s="36">
        <f>IF(OR($A31="",$B31="",$C31="",N($D31)=0),"",IF(MOD(2-$B31,52)&gt;MOD($C31-$B31,52),"",SUMPRODUCT((Sätze!$B$2:$B$251=$A31)*(Wochenmengen!$C$2:$C$251&gt;0)*(MOD(2-Wochenmengen!$C$2:$C$251,52)&lt;=MOD(Wochenmengen!$D$2:$D$251-Wochenmengen!$C$2:$C$251,52))*Wochenmengen!$F$2:$F$251)/$D31))</f>
        <v/>
      </c>
      <c r="H31" s="36">
        <f>IF(OR($A31="",$B31="",$C31="",N($D31)=0),"",IF(MOD(3-$B31,52)&gt;MOD($C31-$B31,52),"",SUMPRODUCT((Sätze!$B$2:$B$251=$A31)*(Wochenmengen!$C$2:$C$251&gt;0)*(MOD(3-Wochenmengen!$C$2:$C$251,52)&lt;=MOD(Wochenmengen!$D$2:$D$251-Wochenmengen!$C$2:$C$251,52))*Wochenmengen!$F$2:$F$251)/$D31))</f>
        <v/>
      </c>
      <c r="I31" s="36">
        <f>IF(OR($A31="",$B31="",$C31="",N($D31)=0),"",IF(MOD(4-$B31,52)&gt;MOD($C31-$B31,52),"",SUMPRODUCT((Sätze!$B$2:$B$251=$A31)*(Wochenmengen!$C$2:$C$251&gt;0)*(MOD(4-Wochenmengen!$C$2:$C$251,52)&lt;=MOD(Wochenmengen!$D$2:$D$251-Wochenmengen!$C$2:$C$251,52))*Wochenmengen!$F$2:$F$251)/$D31))</f>
        <v/>
      </c>
      <c r="J31" s="36">
        <f>IF(OR($A31="",$B31="",$C31="",N($D31)=0),"",IF(MOD(5-$B31,52)&gt;MOD($C31-$B31,52),"",SUMPRODUCT((Sätze!$B$2:$B$251=$A31)*(Wochenmengen!$C$2:$C$251&gt;0)*(MOD(5-Wochenmengen!$C$2:$C$251,52)&lt;=MOD(Wochenmengen!$D$2:$D$251-Wochenmengen!$C$2:$C$251,52))*Wochenmengen!$F$2:$F$251)/$D31))</f>
        <v/>
      </c>
      <c r="K31" s="36">
        <f>IF(OR($A31="",$B31="",$C31="",N($D31)=0),"",IF(MOD(6-$B31,52)&gt;MOD($C31-$B31,52),"",SUMPRODUCT((Sätze!$B$2:$B$251=$A31)*(Wochenmengen!$C$2:$C$251&gt;0)*(MOD(6-Wochenmengen!$C$2:$C$251,52)&lt;=MOD(Wochenmengen!$D$2:$D$251-Wochenmengen!$C$2:$C$251,52))*Wochenmengen!$F$2:$F$251)/$D31))</f>
        <v/>
      </c>
      <c r="L31" s="36">
        <f>IF(OR($A31="",$B31="",$C31="",N($D31)=0),"",IF(MOD(7-$B31,52)&gt;MOD($C31-$B31,52),"",SUMPRODUCT((Sätze!$B$2:$B$251=$A31)*(Wochenmengen!$C$2:$C$251&gt;0)*(MOD(7-Wochenmengen!$C$2:$C$251,52)&lt;=MOD(Wochenmengen!$D$2:$D$251-Wochenmengen!$C$2:$C$251,52))*Wochenmengen!$F$2:$F$251)/$D31))</f>
        <v/>
      </c>
      <c r="M31" s="36">
        <f>IF(OR($A31="",$B31="",$C31="",N($D31)=0),"",IF(MOD(8-$B31,52)&gt;MOD($C31-$B31,52),"",SUMPRODUCT((Sätze!$B$2:$B$251=$A31)*(Wochenmengen!$C$2:$C$251&gt;0)*(MOD(8-Wochenmengen!$C$2:$C$251,52)&lt;=MOD(Wochenmengen!$D$2:$D$251-Wochenmengen!$C$2:$C$251,52))*Wochenmengen!$F$2:$F$251)/$D31))</f>
        <v/>
      </c>
      <c r="N31" s="36">
        <f>IF(OR($A31="",$B31="",$C31="",N($D31)=0),"",IF(MOD(9-$B31,52)&gt;MOD($C31-$B31,52),"",SUMPRODUCT((Sätze!$B$2:$B$251=$A31)*(Wochenmengen!$C$2:$C$251&gt;0)*(MOD(9-Wochenmengen!$C$2:$C$251,52)&lt;=MOD(Wochenmengen!$D$2:$D$251-Wochenmengen!$C$2:$C$251,52))*Wochenmengen!$F$2:$F$251)/$D31))</f>
        <v/>
      </c>
      <c r="O31" s="36">
        <f>IF(OR($A31="",$B31="",$C31="",N($D31)=0),"",IF(MOD(10-$B31,52)&gt;MOD($C31-$B31,52),"",SUMPRODUCT((Sätze!$B$2:$B$251=$A31)*(Wochenmengen!$C$2:$C$251&gt;0)*(MOD(10-Wochenmengen!$C$2:$C$251,52)&lt;=MOD(Wochenmengen!$D$2:$D$251-Wochenmengen!$C$2:$C$251,52))*Wochenmengen!$F$2:$F$251)/$D31))</f>
        <v/>
      </c>
      <c r="P31" s="36">
        <f>IF(OR($A31="",$B31="",$C31="",N($D31)=0),"",IF(MOD(11-$B31,52)&gt;MOD($C31-$B31,52),"",SUMPRODUCT((Sätze!$B$2:$B$251=$A31)*(Wochenmengen!$C$2:$C$251&gt;0)*(MOD(11-Wochenmengen!$C$2:$C$251,52)&lt;=MOD(Wochenmengen!$D$2:$D$251-Wochenmengen!$C$2:$C$251,52))*Wochenmengen!$F$2:$F$251)/$D31))</f>
        <v/>
      </c>
      <c r="Q31" s="36">
        <f>IF(OR($A31="",$B31="",$C31="",N($D31)=0),"",IF(MOD(12-$B31,52)&gt;MOD($C31-$B31,52),"",SUMPRODUCT((Sätze!$B$2:$B$251=$A31)*(Wochenmengen!$C$2:$C$251&gt;0)*(MOD(12-Wochenmengen!$C$2:$C$251,52)&lt;=MOD(Wochenmengen!$D$2:$D$251-Wochenmengen!$C$2:$C$251,52))*Wochenmengen!$F$2:$F$251)/$D31))</f>
        <v/>
      </c>
      <c r="R31" s="36">
        <f>IF(OR($A31="",$B31="",$C31="",N($D31)=0),"",IF(MOD(13-$B31,52)&gt;MOD($C31-$B31,52),"",SUMPRODUCT((Sätze!$B$2:$B$251=$A31)*(Wochenmengen!$C$2:$C$251&gt;0)*(MOD(13-Wochenmengen!$C$2:$C$251,52)&lt;=MOD(Wochenmengen!$D$2:$D$251-Wochenmengen!$C$2:$C$251,52))*Wochenmengen!$F$2:$F$251)/$D31))</f>
        <v/>
      </c>
      <c r="S31" s="36">
        <f>IF(OR($A31="",$B31="",$C31="",N($D31)=0),"",IF(MOD(14-$B31,52)&gt;MOD($C31-$B31,52),"",SUMPRODUCT((Sätze!$B$2:$B$251=$A31)*(Wochenmengen!$C$2:$C$251&gt;0)*(MOD(14-Wochenmengen!$C$2:$C$251,52)&lt;=MOD(Wochenmengen!$D$2:$D$251-Wochenmengen!$C$2:$C$251,52))*Wochenmengen!$F$2:$F$251)/$D31))</f>
        <v/>
      </c>
      <c r="T31" s="36">
        <f>IF(OR($A31="",$B31="",$C31="",N($D31)=0),"",IF(MOD(15-$B31,52)&gt;MOD($C31-$B31,52),"",SUMPRODUCT((Sätze!$B$2:$B$251=$A31)*(Wochenmengen!$C$2:$C$251&gt;0)*(MOD(15-Wochenmengen!$C$2:$C$251,52)&lt;=MOD(Wochenmengen!$D$2:$D$251-Wochenmengen!$C$2:$C$251,52))*Wochenmengen!$F$2:$F$251)/$D31))</f>
        <v/>
      </c>
      <c r="U31" s="36">
        <f>IF(OR($A31="",$B31="",$C31="",N($D31)=0),"",IF(MOD(16-$B31,52)&gt;MOD($C31-$B31,52),"",SUMPRODUCT((Sätze!$B$2:$B$251=$A31)*(Wochenmengen!$C$2:$C$251&gt;0)*(MOD(16-Wochenmengen!$C$2:$C$251,52)&lt;=MOD(Wochenmengen!$D$2:$D$251-Wochenmengen!$C$2:$C$251,52))*Wochenmengen!$F$2:$F$251)/$D31))</f>
        <v/>
      </c>
      <c r="V31" s="36">
        <f>IF(OR($A31="",$B31="",$C31="",N($D31)=0),"",IF(MOD(17-$B31,52)&gt;MOD($C31-$B31,52),"",SUMPRODUCT((Sätze!$B$2:$B$251=$A31)*(Wochenmengen!$C$2:$C$251&gt;0)*(MOD(17-Wochenmengen!$C$2:$C$251,52)&lt;=MOD(Wochenmengen!$D$2:$D$251-Wochenmengen!$C$2:$C$251,52))*Wochenmengen!$F$2:$F$251)/$D31))</f>
        <v/>
      </c>
      <c r="W31" s="36">
        <f>IF(OR($A31="",$B31="",$C31="",N($D31)=0),"",IF(MOD(18-$B31,52)&gt;MOD($C31-$B31,52),"",SUMPRODUCT((Sätze!$B$2:$B$251=$A31)*(Wochenmengen!$C$2:$C$251&gt;0)*(MOD(18-Wochenmengen!$C$2:$C$251,52)&lt;=MOD(Wochenmengen!$D$2:$D$251-Wochenmengen!$C$2:$C$251,52))*Wochenmengen!$F$2:$F$251)/$D31))</f>
        <v/>
      </c>
      <c r="X31" s="36">
        <f>IF(OR($A31="",$B31="",$C31="",N($D31)=0),"",IF(MOD(19-$B31,52)&gt;MOD($C31-$B31,52),"",SUMPRODUCT((Sätze!$B$2:$B$251=$A31)*(Wochenmengen!$C$2:$C$251&gt;0)*(MOD(19-Wochenmengen!$C$2:$C$251,52)&lt;=MOD(Wochenmengen!$D$2:$D$251-Wochenmengen!$C$2:$C$251,52))*Wochenmengen!$F$2:$F$251)/$D31))</f>
        <v/>
      </c>
      <c r="Y31" s="36">
        <f>IF(OR($A31="",$B31="",$C31="",N($D31)=0),"",IF(MOD(20-$B31,52)&gt;MOD($C31-$B31,52),"",SUMPRODUCT((Sätze!$B$2:$B$251=$A31)*(Wochenmengen!$C$2:$C$251&gt;0)*(MOD(20-Wochenmengen!$C$2:$C$251,52)&lt;=MOD(Wochenmengen!$D$2:$D$251-Wochenmengen!$C$2:$C$251,52))*Wochenmengen!$F$2:$F$251)/$D31))</f>
        <v/>
      </c>
      <c r="Z31" s="36">
        <f>IF(OR($A31="",$B31="",$C31="",N($D31)=0),"",IF(MOD(21-$B31,52)&gt;MOD($C31-$B31,52),"",SUMPRODUCT((Sätze!$B$2:$B$251=$A31)*(Wochenmengen!$C$2:$C$251&gt;0)*(MOD(21-Wochenmengen!$C$2:$C$251,52)&lt;=MOD(Wochenmengen!$D$2:$D$251-Wochenmengen!$C$2:$C$251,52))*Wochenmengen!$F$2:$F$251)/$D31))</f>
        <v/>
      </c>
      <c r="AA31" s="36">
        <f>IF(OR($A31="",$B31="",$C31="",N($D31)=0),"",IF(MOD(22-$B31,52)&gt;MOD($C31-$B31,52),"",SUMPRODUCT((Sätze!$B$2:$B$251=$A31)*(Wochenmengen!$C$2:$C$251&gt;0)*(MOD(22-Wochenmengen!$C$2:$C$251,52)&lt;=MOD(Wochenmengen!$D$2:$D$251-Wochenmengen!$C$2:$C$251,52))*Wochenmengen!$F$2:$F$251)/$D31))</f>
        <v/>
      </c>
      <c r="AB31" s="36">
        <f>IF(OR($A31="",$B31="",$C31="",N($D31)=0),"",IF(MOD(23-$B31,52)&gt;MOD($C31-$B31,52),"",SUMPRODUCT((Sätze!$B$2:$B$251=$A31)*(Wochenmengen!$C$2:$C$251&gt;0)*(MOD(23-Wochenmengen!$C$2:$C$251,52)&lt;=MOD(Wochenmengen!$D$2:$D$251-Wochenmengen!$C$2:$C$251,52))*Wochenmengen!$F$2:$F$251)/$D31))</f>
        <v/>
      </c>
      <c r="AC31" s="36">
        <f>IF(OR($A31="",$B31="",$C31="",N($D31)=0),"",IF(MOD(24-$B31,52)&gt;MOD($C31-$B31,52),"",SUMPRODUCT((Sätze!$B$2:$B$251=$A31)*(Wochenmengen!$C$2:$C$251&gt;0)*(MOD(24-Wochenmengen!$C$2:$C$251,52)&lt;=MOD(Wochenmengen!$D$2:$D$251-Wochenmengen!$C$2:$C$251,52))*Wochenmengen!$F$2:$F$251)/$D31))</f>
        <v/>
      </c>
      <c r="AD31" s="36">
        <f>IF(OR($A31="",$B31="",$C31="",N($D31)=0),"",IF(MOD(25-$B31,52)&gt;MOD($C31-$B31,52),"",SUMPRODUCT((Sätze!$B$2:$B$251=$A31)*(Wochenmengen!$C$2:$C$251&gt;0)*(MOD(25-Wochenmengen!$C$2:$C$251,52)&lt;=MOD(Wochenmengen!$D$2:$D$251-Wochenmengen!$C$2:$C$251,52))*Wochenmengen!$F$2:$F$251)/$D31))</f>
        <v/>
      </c>
      <c r="AE31" s="36">
        <f>IF(OR($A31="",$B31="",$C31="",N($D31)=0),"",IF(MOD(26-$B31,52)&gt;MOD($C31-$B31,52),"",SUMPRODUCT((Sätze!$B$2:$B$251=$A31)*(Wochenmengen!$C$2:$C$251&gt;0)*(MOD(26-Wochenmengen!$C$2:$C$251,52)&lt;=MOD(Wochenmengen!$D$2:$D$251-Wochenmengen!$C$2:$C$251,52))*Wochenmengen!$F$2:$F$251)/$D31))</f>
        <v/>
      </c>
      <c r="AF31" s="36">
        <f>IF(OR($A31="",$B31="",$C31="",N($D31)=0),"",IF(MOD(27-$B31,52)&gt;MOD($C31-$B31,52),"",SUMPRODUCT((Sätze!$B$2:$B$251=$A31)*(Wochenmengen!$C$2:$C$251&gt;0)*(MOD(27-Wochenmengen!$C$2:$C$251,52)&lt;=MOD(Wochenmengen!$D$2:$D$251-Wochenmengen!$C$2:$C$251,52))*Wochenmengen!$F$2:$F$251)/$D31))</f>
        <v/>
      </c>
      <c r="AG31" s="36">
        <f>IF(OR($A31="",$B31="",$C31="",N($D31)=0),"",IF(MOD(28-$B31,52)&gt;MOD($C31-$B31,52),"",SUMPRODUCT((Sätze!$B$2:$B$251=$A31)*(Wochenmengen!$C$2:$C$251&gt;0)*(MOD(28-Wochenmengen!$C$2:$C$251,52)&lt;=MOD(Wochenmengen!$D$2:$D$251-Wochenmengen!$C$2:$C$251,52))*Wochenmengen!$F$2:$F$251)/$D31))</f>
        <v/>
      </c>
      <c r="AH31" s="36">
        <f>IF(OR($A31="",$B31="",$C31="",N($D31)=0),"",IF(MOD(29-$B31,52)&gt;MOD($C31-$B31,52),"",SUMPRODUCT((Sätze!$B$2:$B$251=$A31)*(Wochenmengen!$C$2:$C$251&gt;0)*(MOD(29-Wochenmengen!$C$2:$C$251,52)&lt;=MOD(Wochenmengen!$D$2:$D$251-Wochenmengen!$C$2:$C$251,52))*Wochenmengen!$F$2:$F$251)/$D31))</f>
        <v/>
      </c>
      <c r="AI31" s="36">
        <f>IF(OR($A31="",$B31="",$C31="",N($D31)=0),"",IF(MOD(30-$B31,52)&gt;MOD($C31-$B31,52),"",SUMPRODUCT((Sätze!$B$2:$B$251=$A31)*(Wochenmengen!$C$2:$C$251&gt;0)*(MOD(30-Wochenmengen!$C$2:$C$251,52)&lt;=MOD(Wochenmengen!$D$2:$D$251-Wochenmengen!$C$2:$C$251,52))*Wochenmengen!$F$2:$F$251)/$D31))</f>
        <v/>
      </c>
      <c r="AJ31" s="36">
        <f>IF(OR($A31="",$B31="",$C31="",N($D31)=0),"",IF(MOD(31-$B31,52)&gt;MOD($C31-$B31,52),"",SUMPRODUCT((Sätze!$B$2:$B$251=$A31)*(Wochenmengen!$C$2:$C$251&gt;0)*(MOD(31-Wochenmengen!$C$2:$C$251,52)&lt;=MOD(Wochenmengen!$D$2:$D$251-Wochenmengen!$C$2:$C$251,52))*Wochenmengen!$F$2:$F$251)/$D31))</f>
        <v/>
      </c>
      <c r="AK31" s="36">
        <f>IF(OR($A31="",$B31="",$C31="",N($D31)=0),"",IF(MOD(32-$B31,52)&gt;MOD($C31-$B31,52),"",SUMPRODUCT((Sätze!$B$2:$B$251=$A31)*(Wochenmengen!$C$2:$C$251&gt;0)*(MOD(32-Wochenmengen!$C$2:$C$251,52)&lt;=MOD(Wochenmengen!$D$2:$D$251-Wochenmengen!$C$2:$C$251,52))*Wochenmengen!$F$2:$F$251)/$D31))</f>
        <v/>
      </c>
      <c r="AL31" s="36">
        <f>IF(OR($A31="",$B31="",$C31="",N($D31)=0),"",IF(MOD(33-$B31,52)&gt;MOD($C31-$B31,52),"",SUMPRODUCT((Sätze!$B$2:$B$251=$A31)*(Wochenmengen!$C$2:$C$251&gt;0)*(MOD(33-Wochenmengen!$C$2:$C$251,52)&lt;=MOD(Wochenmengen!$D$2:$D$251-Wochenmengen!$C$2:$C$251,52))*Wochenmengen!$F$2:$F$251)/$D31))</f>
        <v/>
      </c>
      <c r="AM31" s="36">
        <f>IF(OR($A31="",$B31="",$C31="",N($D31)=0),"",IF(MOD(34-$B31,52)&gt;MOD($C31-$B31,52),"",SUMPRODUCT((Sätze!$B$2:$B$251=$A31)*(Wochenmengen!$C$2:$C$251&gt;0)*(MOD(34-Wochenmengen!$C$2:$C$251,52)&lt;=MOD(Wochenmengen!$D$2:$D$251-Wochenmengen!$C$2:$C$251,52))*Wochenmengen!$F$2:$F$251)/$D31))</f>
        <v/>
      </c>
      <c r="AN31" s="36">
        <f>IF(OR($A31="",$B31="",$C31="",N($D31)=0),"",IF(MOD(35-$B31,52)&gt;MOD($C31-$B31,52),"",SUMPRODUCT((Sätze!$B$2:$B$251=$A31)*(Wochenmengen!$C$2:$C$251&gt;0)*(MOD(35-Wochenmengen!$C$2:$C$251,52)&lt;=MOD(Wochenmengen!$D$2:$D$251-Wochenmengen!$C$2:$C$251,52))*Wochenmengen!$F$2:$F$251)/$D31))</f>
        <v/>
      </c>
      <c r="AO31" s="36">
        <f>IF(OR($A31="",$B31="",$C31="",N($D31)=0),"",IF(MOD(36-$B31,52)&gt;MOD($C31-$B31,52),"",SUMPRODUCT((Sätze!$B$2:$B$251=$A31)*(Wochenmengen!$C$2:$C$251&gt;0)*(MOD(36-Wochenmengen!$C$2:$C$251,52)&lt;=MOD(Wochenmengen!$D$2:$D$251-Wochenmengen!$C$2:$C$251,52))*Wochenmengen!$F$2:$F$251)/$D31))</f>
        <v/>
      </c>
      <c r="AP31" s="36">
        <f>IF(OR($A31="",$B31="",$C31="",N($D31)=0),"",IF(MOD(37-$B31,52)&gt;MOD($C31-$B31,52),"",SUMPRODUCT((Sätze!$B$2:$B$251=$A31)*(Wochenmengen!$C$2:$C$251&gt;0)*(MOD(37-Wochenmengen!$C$2:$C$251,52)&lt;=MOD(Wochenmengen!$D$2:$D$251-Wochenmengen!$C$2:$C$251,52))*Wochenmengen!$F$2:$F$251)/$D31))</f>
        <v/>
      </c>
      <c r="AQ31" s="36">
        <f>IF(OR($A31="",$B31="",$C31="",N($D31)=0),"",IF(MOD(38-$B31,52)&gt;MOD($C31-$B31,52),"",SUMPRODUCT((Sätze!$B$2:$B$251=$A31)*(Wochenmengen!$C$2:$C$251&gt;0)*(MOD(38-Wochenmengen!$C$2:$C$251,52)&lt;=MOD(Wochenmengen!$D$2:$D$251-Wochenmengen!$C$2:$C$251,52))*Wochenmengen!$F$2:$F$251)/$D31))</f>
        <v/>
      </c>
      <c r="AR31" s="36">
        <f>IF(OR($A31="",$B31="",$C31="",N($D31)=0),"",IF(MOD(39-$B31,52)&gt;MOD($C31-$B31,52),"",SUMPRODUCT((Sätze!$B$2:$B$251=$A31)*(Wochenmengen!$C$2:$C$251&gt;0)*(MOD(39-Wochenmengen!$C$2:$C$251,52)&lt;=MOD(Wochenmengen!$D$2:$D$251-Wochenmengen!$C$2:$C$251,52))*Wochenmengen!$F$2:$F$251)/$D31))</f>
        <v/>
      </c>
      <c r="AS31" s="36">
        <f>IF(OR($A31="",$B31="",$C31="",N($D31)=0),"",IF(MOD(40-$B31,52)&gt;MOD($C31-$B31,52),"",SUMPRODUCT((Sätze!$B$2:$B$251=$A31)*(Wochenmengen!$C$2:$C$251&gt;0)*(MOD(40-Wochenmengen!$C$2:$C$251,52)&lt;=MOD(Wochenmengen!$D$2:$D$251-Wochenmengen!$C$2:$C$251,52))*Wochenmengen!$F$2:$F$251)/$D31))</f>
        <v/>
      </c>
      <c r="AT31" s="36">
        <f>IF(OR($A31="",$B31="",$C31="",N($D31)=0),"",IF(MOD(41-$B31,52)&gt;MOD($C31-$B31,52),"",SUMPRODUCT((Sätze!$B$2:$B$251=$A31)*(Wochenmengen!$C$2:$C$251&gt;0)*(MOD(41-Wochenmengen!$C$2:$C$251,52)&lt;=MOD(Wochenmengen!$D$2:$D$251-Wochenmengen!$C$2:$C$251,52))*Wochenmengen!$F$2:$F$251)/$D31))</f>
        <v/>
      </c>
      <c r="AU31" s="36">
        <f>IF(OR($A31="",$B31="",$C31="",N($D31)=0),"",IF(MOD(42-$B31,52)&gt;MOD($C31-$B31,52),"",SUMPRODUCT((Sätze!$B$2:$B$251=$A31)*(Wochenmengen!$C$2:$C$251&gt;0)*(MOD(42-Wochenmengen!$C$2:$C$251,52)&lt;=MOD(Wochenmengen!$D$2:$D$251-Wochenmengen!$C$2:$C$251,52))*Wochenmengen!$F$2:$F$251)/$D31))</f>
        <v/>
      </c>
      <c r="AV31" s="36">
        <f>IF(OR($A31="",$B31="",$C31="",N($D31)=0),"",IF(MOD(43-$B31,52)&gt;MOD($C31-$B31,52),"",SUMPRODUCT((Sätze!$B$2:$B$251=$A31)*(Wochenmengen!$C$2:$C$251&gt;0)*(MOD(43-Wochenmengen!$C$2:$C$251,52)&lt;=MOD(Wochenmengen!$D$2:$D$251-Wochenmengen!$C$2:$C$251,52))*Wochenmengen!$F$2:$F$251)/$D31))</f>
        <v/>
      </c>
      <c r="AW31" s="36">
        <f>IF(OR($A31="",$B31="",$C31="",N($D31)=0),"",IF(MOD(44-$B31,52)&gt;MOD($C31-$B31,52),"",SUMPRODUCT((Sätze!$B$2:$B$251=$A31)*(Wochenmengen!$C$2:$C$251&gt;0)*(MOD(44-Wochenmengen!$C$2:$C$251,52)&lt;=MOD(Wochenmengen!$D$2:$D$251-Wochenmengen!$C$2:$C$251,52))*Wochenmengen!$F$2:$F$251)/$D31))</f>
        <v/>
      </c>
      <c r="AX31" s="36">
        <f>IF(OR($A31="",$B31="",$C31="",N($D31)=0),"",IF(MOD(45-$B31,52)&gt;MOD($C31-$B31,52),"",SUMPRODUCT((Sätze!$B$2:$B$251=$A31)*(Wochenmengen!$C$2:$C$251&gt;0)*(MOD(45-Wochenmengen!$C$2:$C$251,52)&lt;=MOD(Wochenmengen!$D$2:$D$251-Wochenmengen!$C$2:$C$251,52))*Wochenmengen!$F$2:$F$251)/$D31))</f>
        <v/>
      </c>
      <c r="AY31" s="36">
        <f>IF(OR($A31="",$B31="",$C31="",N($D31)=0),"",IF(MOD(46-$B31,52)&gt;MOD($C31-$B31,52),"",SUMPRODUCT((Sätze!$B$2:$B$251=$A31)*(Wochenmengen!$C$2:$C$251&gt;0)*(MOD(46-Wochenmengen!$C$2:$C$251,52)&lt;=MOD(Wochenmengen!$D$2:$D$251-Wochenmengen!$C$2:$C$251,52))*Wochenmengen!$F$2:$F$251)/$D31))</f>
        <v/>
      </c>
      <c r="AZ31" s="36">
        <f>IF(OR($A31="",$B31="",$C31="",N($D31)=0),"",IF(MOD(47-$B31,52)&gt;MOD($C31-$B31,52),"",SUMPRODUCT((Sätze!$B$2:$B$251=$A31)*(Wochenmengen!$C$2:$C$251&gt;0)*(MOD(47-Wochenmengen!$C$2:$C$251,52)&lt;=MOD(Wochenmengen!$D$2:$D$251-Wochenmengen!$C$2:$C$251,52))*Wochenmengen!$F$2:$F$251)/$D31))</f>
        <v/>
      </c>
      <c r="BA31" s="36">
        <f>IF(OR($A31="",$B31="",$C31="",N($D31)=0),"",IF(MOD(48-$B31,52)&gt;MOD($C31-$B31,52),"",SUMPRODUCT((Sätze!$B$2:$B$251=$A31)*(Wochenmengen!$C$2:$C$251&gt;0)*(MOD(48-Wochenmengen!$C$2:$C$251,52)&lt;=MOD(Wochenmengen!$D$2:$D$251-Wochenmengen!$C$2:$C$251,52))*Wochenmengen!$F$2:$F$251)/$D31))</f>
        <v/>
      </c>
      <c r="BB31" s="36">
        <f>IF(OR($A31="",$B31="",$C31="",N($D31)=0),"",IF(MOD(49-$B31,52)&gt;MOD($C31-$B31,52),"",SUMPRODUCT((Sätze!$B$2:$B$251=$A31)*(Wochenmengen!$C$2:$C$251&gt;0)*(MOD(49-Wochenmengen!$C$2:$C$251,52)&lt;=MOD(Wochenmengen!$D$2:$D$251-Wochenmengen!$C$2:$C$251,52))*Wochenmengen!$F$2:$F$251)/$D31))</f>
        <v/>
      </c>
      <c r="BC31" s="36">
        <f>IF(OR($A31="",$B31="",$C31="",N($D31)=0),"",IF(MOD(50-$B31,52)&gt;MOD($C31-$B31,52),"",SUMPRODUCT((Sätze!$B$2:$B$251=$A31)*(Wochenmengen!$C$2:$C$251&gt;0)*(MOD(50-Wochenmengen!$C$2:$C$251,52)&lt;=MOD(Wochenmengen!$D$2:$D$251-Wochenmengen!$C$2:$C$251,52))*Wochenmengen!$F$2:$F$251)/$D31))</f>
        <v/>
      </c>
      <c r="BD31" s="36">
        <f>IF(OR($A31="",$B31="",$C31="",N($D31)=0),"",IF(MOD(51-$B31,52)&gt;MOD($C31-$B31,52),"",SUMPRODUCT((Sätze!$B$2:$B$251=$A31)*(Wochenmengen!$C$2:$C$251&gt;0)*(MOD(51-Wochenmengen!$C$2:$C$251,52)&lt;=MOD(Wochenmengen!$D$2:$D$251-Wochenmengen!$C$2:$C$251,52))*Wochenmengen!$F$2:$F$251)/$D31))</f>
        <v/>
      </c>
      <c r="BE31" s="36">
        <f>IF(OR($A31="",$B31="",$C31="",N($D31)=0),"",IF(MOD(52-$B31,52)&gt;MOD($C31-$B31,52),"",SUMPRODUCT((Sätze!$B$2:$B$251=$A31)*(Wochenmengen!$C$2:$C$251&gt;0)*(MOD(52-Wochenmengen!$C$2:$C$251,52)&lt;=MOD(Wochenmengen!$D$2:$D$251-Wochenmengen!$C$2:$C$251,52))*Wochenmengen!$F$2:$F$251)/$D31))</f>
        <v/>
      </c>
      <c r="BF31" s="26">
        <f>IF($A31="","",SUMPRODUCT((F31:BE31&lt;&gt;"")*(F31:BE31&lt;1)))</f>
        <v/>
      </c>
    </row>
    <row r="32">
      <c r="A32" s="10">
        <f>IF(Bedarf!$B38="","",Bedarf!$B38)</f>
        <v/>
      </c>
      <c r="B32" s="26">
        <f>IF($A32="","",IF(Bedarf!$E38&lt;&gt;"",Bedarf!$E38,IFERROR(IF(_xlfn.MINIFS(Sätze!$H$2:$H$251,Sätze!$B$2:$B$251,$A32)=0,"",_xlfn.MINIFS(Sätze!$H$2:$H$251,Sätze!$B$2:$B$251,$A32)),"")))</f>
        <v/>
      </c>
      <c r="C32" s="26">
        <f>IF($A32="","",IF(Bedarf!$F38&lt;&gt;"",Bedarf!$F38,IFERROR(IF(_xlfn.MAXIFS(Sätze!$I$2:$I$251,Sätze!$B$2:$B$251,$A32)=0,"",_xlfn.MAXIFS(Sätze!$I$2:$I$251,Sätze!$B$2:$B$251,$A32)),"")))</f>
        <v/>
      </c>
      <c r="D32" s="15">
        <f>IF(OR($A32="",N(Bedarf!$G38)=0),"",Bedarf!$G38)</f>
        <v/>
      </c>
      <c r="E32" s="10">
        <f>IF($A32="","",T(Bedarf!$D38))</f>
        <v/>
      </c>
      <c r="F32" s="36">
        <f>IF(OR($A32="",$B32="",$C32="",N($D32)=0),"",IF(MOD(1-$B32,52)&gt;MOD($C32-$B32,52),"",SUMPRODUCT((Sätze!$B$2:$B$251=$A32)*(Wochenmengen!$C$2:$C$251&gt;0)*(MOD(1-Wochenmengen!$C$2:$C$251,52)&lt;=MOD(Wochenmengen!$D$2:$D$251-Wochenmengen!$C$2:$C$251,52))*Wochenmengen!$F$2:$F$251)/$D32))</f>
        <v/>
      </c>
      <c r="G32" s="36">
        <f>IF(OR($A32="",$B32="",$C32="",N($D32)=0),"",IF(MOD(2-$B32,52)&gt;MOD($C32-$B32,52),"",SUMPRODUCT((Sätze!$B$2:$B$251=$A32)*(Wochenmengen!$C$2:$C$251&gt;0)*(MOD(2-Wochenmengen!$C$2:$C$251,52)&lt;=MOD(Wochenmengen!$D$2:$D$251-Wochenmengen!$C$2:$C$251,52))*Wochenmengen!$F$2:$F$251)/$D32))</f>
        <v/>
      </c>
      <c r="H32" s="36">
        <f>IF(OR($A32="",$B32="",$C32="",N($D32)=0),"",IF(MOD(3-$B32,52)&gt;MOD($C32-$B32,52),"",SUMPRODUCT((Sätze!$B$2:$B$251=$A32)*(Wochenmengen!$C$2:$C$251&gt;0)*(MOD(3-Wochenmengen!$C$2:$C$251,52)&lt;=MOD(Wochenmengen!$D$2:$D$251-Wochenmengen!$C$2:$C$251,52))*Wochenmengen!$F$2:$F$251)/$D32))</f>
        <v/>
      </c>
      <c r="I32" s="36">
        <f>IF(OR($A32="",$B32="",$C32="",N($D32)=0),"",IF(MOD(4-$B32,52)&gt;MOD($C32-$B32,52),"",SUMPRODUCT((Sätze!$B$2:$B$251=$A32)*(Wochenmengen!$C$2:$C$251&gt;0)*(MOD(4-Wochenmengen!$C$2:$C$251,52)&lt;=MOD(Wochenmengen!$D$2:$D$251-Wochenmengen!$C$2:$C$251,52))*Wochenmengen!$F$2:$F$251)/$D32))</f>
        <v/>
      </c>
      <c r="J32" s="36">
        <f>IF(OR($A32="",$B32="",$C32="",N($D32)=0),"",IF(MOD(5-$B32,52)&gt;MOD($C32-$B32,52),"",SUMPRODUCT((Sätze!$B$2:$B$251=$A32)*(Wochenmengen!$C$2:$C$251&gt;0)*(MOD(5-Wochenmengen!$C$2:$C$251,52)&lt;=MOD(Wochenmengen!$D$2:$D$251-Wochenmengen!$C$2:$C$251,52))*Wochenmengen!$F$2:$F$251)/$D32))</f>
        <v/>
      </c>
      <c r="K32" s="36">
        <f>IF(OR($A32="",$B32="",$C32="",N($D32)=0),"",IF(MOD(6-$B32,52)&gt;MOD($C32-$B32,52),"",SUMPRODUCT((Sätze!$B$2:$B$251=$A32)*(Wochenmengen!$C$2:$C$251&gt;0)*(MOD(6-Wochenmengen!$C$2:$C$251,52)&lt;=MOD(Wochenmengen!$D$2:$D$251-Wochenmengen!$C$2:$C$251,52))*Wochenmengen!$F$2:$F$251)/$D32))</f>
        <v/>
      </c>
      <c r="L32" s="36">
        <f>IF(OR($A32="",$B32="",$C32="",N($D32)=0),"",IF(MOD(7-$B32,52)&gt;MOD($C32-$B32,52),"",SUMPRODUCT((Sätze!$B$2:$B$251=$A32)*(Wochenmengen!$C$2:$C$251&gt;0)*(MOD(7-Wochenmengen!$C$2:$C$251,52)&lt;=MOD(Wochenmengen!$D$2:$D$251-Wochenmengen!$C$2:$C$251,52))*Wochenmengen!$F$2:$F$251)/$D32))</f>
        <v/>
      </c>
      <c r="M32" s="36">
        <f>IF(OR($A32="",$B32="",$C32="",N($D32)=0),"",IF(MOD(8-$B32,52)&gt;MOD($C32-$B32,52),"",SUMPRODUCT((Sätze!$B$2:$B$251=$A32)*(Wochenmengen!$C$2:$C$251&gt;0)*(MOD(8-Wochenmengen!$C$2:$C$251,52)&lt;=MOD(Wochenmengen!$D$2:$D$251-Wochenmengen!$C$2:$C$251,52))*Wochenmengen!$F$2:$F$251)/$D32))</f>
        <v/>
      </c>
      <c r="N32" s="36">
        <f>IF(OR($A32="",$B32="",$C32="",N($D32)=0),"",IF(MOD(9-$B32,52)&gt;MOD($C32-$B32,52),"",SUMPRODUCT((Sätze!$B$2:$B$251=$A32)*(Wochenmengen!$C$2:$C$251&gt;0)*(MOD(9-Wochenmengen!$C$2:$C$251,52)&lt;=MOD(Wochenmengen!$D$2:$D$251-Wochenmengen!$C$2:$C$251,52))*Wochenmengen!$F$2:$F$251)/$D32))</f>
        <v/>
      </c>
      <c r="O32" s="36">
        <f>IF(OR($A32="",$B32="",$C32="",N($D32)=0),"",IF(MOD(10-$B32,52)&gt;MOD($C32-$B32,52),"",SUMPRODUCT((Sätze!$B$2:$B$251=$A32)*(Wochenmengen!$C$2:$C$251&gt;0)*(MOD(10-Wochenmengen!$C$2:$C$251,52)&lt;=MOD(Wochenmengen!$D$2:$D$251-Wochenmengen!$C$2:$C$251,52))*Wochenmengen!$F$2:$F$251)/$D32))</f>
        <v/>
      </c>
      <c r="P32" s="36">
        <f>IF(OR($A32="",$B32="",$C32="",N($D32)=0),"",IF(MOD(11-$B32,52)&gt;MOD($C32-$B32,52),"",SUMPRODUCT((Sätze!$B$2:$B$251=$A32)*(Wochenmengen!$C$2:$C$251&gt;0)*(MOD(11-Wochenmengen!$C$2:$C$251,52)&lt;=MOD(Wochenmengen!$D$2:$D$251-Wochenmengen!$C$2:$C$251,52))*Wochenmengen!$F$2:$F$251)/$D32))</f>
        <v/>
      </c>
      <c r="Q32" s="36">
        <f>IF(OR($A32="",$B32="",$C32="",N($D32)=0),"",IF(MOD(12-$B32,52)&gt;MOD($C32-$B32,52),"",SUMPRODUCT((Sätze!$B$2:$B$251=$A32)*(Wochenmengen!$C$2:$C$251&gt;0)*(MOD(12-Wochenmengen!$C$2:$C$251,52)&lt;=MOD(Wochenmengen!$D$2:$D$251-Wochenmengen!$C$2:$C$251,52))*Wochenmengen!$F$2:$F$251)/$D32))</f>
        <v/>
      </c>
      <c r="R32" s="36">
        <f>IF(OR($A32="",$B32="",$C32="",N($D32)=0),"",IF(MOD(13-$B32,52)&gt;MOD($C32-$B32,52),"",SUMPRODUCT((Sätze!$B$2:$B$251=$A32)*(Wochenmengen!$C$2:$C$251&gt;0)*(MOD(13-Wochenmengen!$C$2:$C$251,52)&lt;=MOD(Wochenmengen!$D$2:$D$251-Wochenmengen!$C$2:$C$251,52))*Wochenmengen!$F$2:$F$251)/$D32))</f>
        <v/>
      </c>
      <c r="S32" s="36">
        <f>IF(OR($A32="",$B32="",$C32="",N($D32)=0),"",IF(MOD(14-$B32,52)&gt;MOD($C32-$B32,52),"",SUMPRODUCT((Sätze!$B$2:$B$251=$A32)*(Wochenmengen!$C$2:$C$251&gt;0)*(MOD(14-Wochenmengen!$C$2:$C$251,52)&lt;=MOD(Wochenmengen!$D$2:$D$251-Wochenmengen!$C$2:$C$251,52))*Wochenmengen!$F$2:$F$251)/$D32))</f>
        <v/>
      </c>
      <c r="T32" s="36">
        <f>IF(OR($A32="",$B32="",$C32="",N($D32)=0),"",IF(MOD(15-$B32,52)&gt;MOD($C32-$B32,52),"",SUMPRODUCT((Sätze!$B$2:$B$251=$A32)*(Wochenmengen!$C$2:$C$251&gt;0)*(MOD(15-Wochenmengen!$C$2:$C$251,52)&lt;=MOD(Wochenmengen!$D$2:$D$251-Wochenmengen!$C$2:$C$251,52))*Wochenmengen!$F$2:$F$251)/$D32))</f>
        <v/>
      </c>
      <c r="U32" s="36">
        <f>IF(OR($A32="",$B32="",$C32="",N($D32)=0),"",IF(MOD(16-$B32,52)&gt;MOD($C32-$B32,52),"",SUMPRODUCT((Sätze!$B$2:$B$251=$A32)*(Wochenmengen!$C$2:$C$251&gt;0)*(MOD(16-Wochenmengen!$C$2:$C$251,52)&lt;=MOD(Wochenmengen!$D$2:$D$251-Wochenmengen!$C$2:$C$251,52))*Wochenmengen!$F$2:$F$251)/$D32))</f>
        <v/>
      </c>
      <c r="V32" s="36">
        <f>IF(OR($A32="",$B32="",$C32="",N($D32)=0),"",IF(MOD(17-$B32,52)&gt;MOD($C32-$B32,52),"",SUMPRODUCT((Sätze!$B$2:$B$251=$A32)*(Wochenmengen!$C$2:$C$251&gt;0)*(MOD(17-Wochenmengen!$C$2:$C$251,52)&lt;=MOD(Wochenmengen!$D$2:$D$251-Wochenmengen!$C$2:$C$251,52))*Wochenmengen!$F$2:$F$251)/$D32))</f>
        <v/>
      </c>
      <c r="W32" s="36">
        <f>IF(OR($A32="",$B32="",$C32="",N($D32)=0),"",IF(MOD(18-$B32,52)&gt;MOD($C32-$B32,52),"",SUMPRODUCT((Sätze!$B$2:$B$251=$A32)*(Wochenmengen!$C$2:$C$251&gt;0)*(MOD(18-Wochenmengen!$C$2:$C$251,52)&lt;=MOD(Wochenmengen!$D$2:$D$251-Wochenmengen!$C$2:$C$251,52))*Wochenmengen!$F$2:$F$251)/$D32))</f>
        <v/>
      </c>
      <c r="X32" s="36">
        <f>IF(OR($A32="",$B32="",$C32="",N($D32)=0),"",IF(MOD(19-$B32,52)&gt;MOD($C32-$B32,52),"",SUMPRODUCT((Sätze!$B$2:$B$251=$A32)*(Wochenmengen!$C$2:$C$251&gt;0)*(MOD(19-Wochenmengen!$C$2:$C$251,52)&lt;=MOD(Wochenmengen!$D$2:$D$251-Wochenmengen!$C$2:$C$251,52))*Wochenmengen!$F$2:$F$251)/$D32))</f>
        <v/>
      </c>
      <c r="Y32" s="36">
        <f>IF(OR($A32="",$B32="",$C32="",N($D32)=0),"",IF(MOD(20-$B32,52)&gt;MOD($C32-$B32,52),"",SUMPRODUCT((Sätze!$B$2:$B$251=$A32)*(Wochenmengen!$C$2:$C$251&gt;0)*(MOD(20-Wochenmengen!$C$2:$C$251,52)&lt;=MOD(Wochenmengen!$D$2:$D$251-Wochenmengen!$C$2:$C$251,52))*Wochenmengen!$F$2:$F$251)/$D32))</f>
        <v/>
      </c>
      <c r="Z32" s="36">
        <f>IF(OR($A32="",$B32="",$C32="",N($D32)=0),"",IF(MOD(21-$B32,52)&gt;MOD($C32-$B32,52),"",SUMPRODUCT((Sätze!$B$2:$B$251=$A32)*(Wochenmengen!$C$2:$C$251&gt;0)*(MOD(21-Wochenmengen!$C$2:$C$251,52)&lt;=MOD(Wochenmengen!$D$2:$D$251-Wochenmengen!$C$2:$C$251,52))*Wochenmengen!$F$2:$F$251)/$D32))</f>
        <v/>
      </c>
      <c r="AA32" s="36">
        <f>IF(OR($A32="",$B32="",$C32="",N($D32)=0),"",IF(MOD(22-$B32,52)&gt;MOD($C32-$B32,52),"",SUMPRODUCT((Sätze!$B$2:$B$251=$A32)*(Wochenmengen!$C$2:$C$251&gt;0)*(MOD(22-Wochenmengen!$C$2:$C$251,52)&lt;=MOD(Wochenmengen!$D$2:$D$251-Wochenmengen!$C$2:$C$251,52))*Wochenmengen!$F$2:$F$251)/$D32))</f>
        <v/>
      </c>
      <c r="AB32" s="36">
        <f>IF(OR($A32="",$B32="",$C32="",N($D32)=0),"",IF(MOD(23-$B32,52)&gt;MOD($C32-$B32,52),"",SUMPRODUCT((Sätze!$B$2:$B$251=$A32)*(Wochenmengen!$C$2:$C$251&gt;0)*(MOD(23-Wochenmengen!$C$2:$C$251,52)&lt;=MOD(Wochenmengen!$D$2:$D$251-Wochenmengen!$C$2:$C$251,52))*Wochenmengen!$F$2:$F$251)/$D32))</f>
        <v/>
      </c>
      <c r="AC32" s="36">
        <f>IF(OR($A32="",$B32="",$C32="",N($D32)=0),"",IF(MOD(24-$B32,52)&gt;MOD($C32-$B32,52),"",SUMPRODUCT((Sätze!$B$2:$B$251=$A32)*(Wochenmengen!$C$2:$C$251&gt;0)*(MOD(24-Wochenmengen!$C$2:$C$251,52)&lt;=MOD(Wochenmengen!$D$2:$D$251-Wochenmengen!$C$2:$C$251,52))*Wochenmengen!$F$2:$F$251)/$D32))</f>
        <v/>
      </c>
      <c r="AD32" s="36">
        <f>IF(OR($A32="",$B32="",$C32="",N($D32)=0),"",IF(MOD(25-$B32,52)&gt;MOD($C32-$B32,52),"",SUMPRODUCT((Sätze!$B$2:$B$251=$A32)*(Wochenmengen!$C$2:$C$251&gt;0)*(MOD(25-Wochenmengen!$C$2:$C$251,52)&lt;=MOD(Wochenmengen!$D$2:$D$251-Wochenmengen!$C$2:$C$251,52))*Wochenmengen!$F$2:$F$251)/$D32))</f>
        <v/>
      </c>
      <c r="AE32" s="36">
        <f>IF(OR($A32="",$B32="",$C32="",N($D32)=0),"",IF(MOD(26-$B32,52)&gt;MOD($C32-$B32,52),"",SUMPRODUCT((Sätze!$B$2:$B$251=$A32)*(Wochenmengen!$C$2:$C$251&gt;0)*(MOD(26-Wochenmengen!$C$2:$C$251,52)&lt;=MOD(Wochenmengen!$D$2:$D$251-Wochenmengen!$C$2:$C$251,52))*Wochenmengen!$F$2:$F$251)/$D32))</f>
        <v/>
      </c>
      <c r="AF32" s="36">
        <f>IF(OR($A32="",$B32="",$C32="",N($D32)=0),"",IF(MOD(27-$B32,52)&gt;MOD($C32-$B32,52),"",SUMPRODUCT((Sätze!$B$2:$B$251=$A32)*(Wochenmengen!$C$2:$C$251&gt;0)*(MOD(27-Wochenmengen!$C$2:$C$251,52)&lt;=MOD(Wochenmengen!$D$2:$D$251-Wochenmengen!$C$2:$C$251,52))*Wochenmengen!$F$2:$F$251)/$D32))</f>
        <v/>
      </c>
      <c r="AG32" s="36">
        <f>IF(OR($A32="",$B32="",$C32="",N($D32)=0),"",IF(MOD(28-$B32,52)&gt;MOD($C32-$B32,52),"",SUMPRODUCT((Sätze!$B$2:$B$251=$A32)*(Wochenmengen!$C$2:$C$251&gt;0)*(MOD(28-Wochenmengen!$C$2:$C$251,52)&lt;=MOD(Wochenmengen!$D$2:$D$251-Wochenmengen!$C$2:$C$251,52))*Wochenmengen!$F$2:$F$251)/$D32))</f>
        <v/>
      </c>
      <c r="AH32" s="36">
        <f>IF(OR($A32="",$B32="",$C32="",N($D32)=0),"",IF(MOD(29-$B32,52)&gt;MOD($C32-$B32,52),"",SUMPRODUCT((Sätze!$B$2:$B$251=$A32)*(Wochenmengen!$C$2:$C$251&gt;0)*(MOD(29-Wochenmengen!$C$2:$C$251,52)&lt;=MOD(Wochenmengen!$D$2:$D$251-Wochenmengen!$C$2:$C$251,52))*Wochenmengen!$F$2:$F$251)/$D32))</f>
        <v/>
      </c>
      <c r="AI32" s="36">
        <f>IF(OR($A32="",$B32="",$C32="",N($D32)=0),"",IF(MOD(30-$B32,52)&gt;MOD($C32-$B32,52),"",SUMPRODUCT((Sätze!$B$2:$B$251=$A32)*(Wochenmengen!$C$2:$C$251&gt;0)*(MOD(30-Wochenmengen!$C$2:$C$251,52)&lt;=MOD(Wochenmengen!$D$2:$D$251-Wochenmengen!$C$2:$C$251,52))*Wochenmengen!$F$2:$F$251)/$D32))</f>
        <v/>
      </c>
      <c r="AJ32" s="36">
        <f>IF(OR($A32="",$B32="",$C32="",N($D32)=0),"",IF(MOD(31-$B32,52)&gt;MOD($C32-$B32,52),"",SUMPRODUCT((Sätze!$B$2:$B$251=$A32)*(Wochenmengen!$C$2:$C$251&gt;0)*(MOD(31-Wochenmengen!$C$2:$C$251,52)&lt;=MOD(Wochenmengen!$D$2:$D$251-Wochenmengen!$C$2:$C$251,52))*Wochenmengen!$F$2:$F$251)/$D32))</f>
        <v/>
      </c>
      <c r="AK32" s="36">
        <f>IF(OR($A32="",$B32="",$C32="",N($D32)=0),"",IF(MOD(32-$B32,52)&gt;MOD($C32-$B32,52),"",SUMPRODUCT((Sätze!$B$2:$B$251=$A32)*(Wochenmengen!$C$2:$C$251&gt;0)*(MOD(32-Wochenmengen!$C$2:$C$251,52)&lt;=MOD(Wochenmengen!$D$2:$D$251-Wochenmengen!$C$2:$C$251,52))*Wochenmengen!$F$2:$F$251)/$D32))</f>
        <v/>
      </c>
      <c r="AL32" s="36">
        <f>IF(OR($A32="",$B32="",$C32="",N($D32)=0),"",IF(MOD(33-$B32,52)&gt;MOD($C32-$B32,52),"",SUMPRODUCT((Sätze!$B$2:$B$251=$A32)*(Wochenmengen!$C$2:$C$251&gt;0)*(MOD(33-Wochenmengen!$C$2:$C$251,52)&lt;=MOD(Wochenmengen!$D$2:$D$251-Wochenmengen!$C$2:$C$251,52))*Wochenmengen!$F$2:$F$251)/$D32))</f>
        <v/>
      </c>
      <c r="AM32" s="36">
        <f>IF(OR($A32="",$B32="",$C32="",N($D32)=0),"",IF(MOD(34-$B32,52)&gt;MOD($C32-$B32,52),"",SUMPRODUCT((Sätze!$B$2:$B$251=$A32)*(Wochenmengen!$C$2:$C$251&gt;0)*(MOD(34-Wochenmengen!$C$2:$C$251,52)&lt;=MOD(Wochenmengen!$D$2:$D$251-Wochenmengen!$C$2:$C$251,52))*Wochenmengen!$F$2:$F$251)/$D32))</f>
        <v/>
      </c>
      <c r="AN32" s="36">
        <f>IF(OR($A32="",$B32="",$C32="",N($D32)=0),"",IF(MOD(35-$B32,52)&gt;MOD($C32-$B32,52),"",SUMPRODUCT((Sätze!$B$2:$B$251=$A32)*(Wochenmengen!$C$2:$C$251&gt;0)*(MOD(35-Wochenmengen!$C$2:$C$251,52)&lt;=MOD(Wochenmengen!$D$2:$D$251-Wochenmengen!$C$2:$C$251,52))*Wochenmengen!$F$2:$F$251)/$D32))</f>
        <v/>
      </c>
      <c r="AO32" s="36">
        <f>IF(OR($A32="",$B32="",$C32="",N($D32)=0),"",IF(MOD(36-$B32,52)&gt;MOD($C32-$B32,52),"",SUMPRODUCT((Sätze!$B$2:$B$251=$A32)*(Wochenmengen!$C$2:$C$251&gt;0)*(MOD(36-Wochenmengen!$C$2:$C$251,52)&lt;=MOD(Wochenmengen!$D$2:$D$251-Wochenmengen!$C$2:$C$251,52))*Wochenmengen!$F$2:$F$251)/$D32))</f>
        <v/>
      </c>
      <c r="AP32" s="36">
        <f>IF(OR($A32="",$B32="",$C32="",N($D32)=0),"",IF(MOD(37-$B32,52)&gt;MOD($C32-$B32,52),"",SUMPRODUCT((Sätze!$B$2:$B$251=$A32)*(Wochenmengen!$C$2:$C$251&gt;0)*(MOD(37-Wochenmengen!$C$2:$C$251,52)&lt;=MOD(Wochenmengen!$D$2:$D$251-Wochenmengen!$C$2:$C$251,52))*Wochenmengen!$F$2:$F$251)/$D32))</f>
        <v/>
      </c>
      <c r="AQ32" s="36">
        <f>IF(OR($A32="",$B32="",$C32="",N($D32)=0),"",IF(MOD(38-$B32,52)&gt;MOD($C32-$B32,52),"",SUMPRODUCT((Sätze!$B$2:$B$251=$A32)*(Wochenmengen!$C$2:$C$251&gt;0)*(MOD(38-Wochenmengen!$C$2:$C$251,52)&lt;=MOD(Wochenmengen!$D$2:$D$251-Wochenmengen!$C$2:$C$251,52))*Wochenmengen!$F$2:$F$251)/$D32))</f>
        <v/>
      </c>
      <c r="AR32" s="36">
        <f>IF(OR($A32="",$B32="",$C32="",N($D32)=0),"",IF(MOD(39-$B32,52)&gt;MOD($C32-$B32,52),"",SUMPRODUCT((Sätze!$B$2:$B$251=$A32)*(Wochenmengen!$C$2:$C$251&gt;0)*(MOD(39-Wochenmengen!$C$2:$C$251,52)&lt;=MOD(Wochenmengen!$D$2:$D$251-Wochenmengen!$C$2:$C$251,52))*Wochenmengen!$F$2:$F$251)/$D32))</f>
        <v/>
      </c>
      <c r="AS32" s="36">
        <f>IF(OR($A32="",$B32="",$C32="",N($D32)=0),"",IF(MOD(40-$B32,52)&gt;MOD($C32-$B32,52),"",SUMPRODUCT((Sätze!$B$2:$B$251=$A32)*(Wochenmengen!$C$2:$C$251&gt;0)*(MOD(40-Wochenmengen!$C$2:$C$251,52)&lt;=MOD(Wochenmengen!$D$2:$D$251-Wochenmengen!$C$2:$C$251,52))*Wochenmengen!$F$2:$F$251)/$D32))</f>
        <v/>
      </c>
      <c r="AT32" s="36">
        <f>IF(OR($A32="",$B32="",$C32="",N($D32)=0),"",IF(MOD(41-$B32,52)&gt;MOD($C32-$B32,52),"",SUMPRODUCT((Sätze!$B$2:$B$251=$A32)*(Wochenmengen!$C$2:$C$251&gt;0)*(MOD(41-Wochenmengen!$C$2:$C$251,52)&lt;=MOD(Wochenmengen!$D$2:$D$251-Wochenmengen!$C$2:$C$251,52))*Wochenmengen!$F$2:$F$251)/$D32))</f>
        <v/>
      </c>
      <c r="AU32" s="36">
        <f>IF(OR($A32="",$B32="",$C32="",N($D32)=0),"",IF(MOD(42-$B32,52)&gt;MOD($C32-$B32,52),"",SUMPRODUCT((Sätze!$B$2:$B$251=$A32)*(Wochenmengen!$C$2:$C$251&gt;0)*(MOD(42-Wochenmengen!$C$2:$C$251,52)&lt;=MOD(Wochenmengen!$D$2:$D$251-Wochenmengen!$C$2:$C$251,52))*Wochenmengen!$F$2:$F$251)/$D32))</f>
        <v/>
      </c>
      <c r="AV32" s="36">
        <f>IF(OR($A32="",$B32="",$C32="",N($D32)=0),"",IF(MOD(43-$B32,52)&gt;MOD($C32-$B32,52),"",SUMPRODUCT((Sätze!$B$2:$B$251=$A32)*(Wochenmengen!$C$2:$C$251&gt;0)*(MOD(43-Wochenmengen!$C$2:$C$251,52)&lt;=MOD(Wochenmengen!$D$2:$D$251-Wochenmengen!$C$2:$C$251,52))*Wochenmengen!$F$2:$F$251)/$D32))</f>
        <v/>
      </c>
      <c r="AW32" s="36">
        <f>IF(OR($A32="",$B32="",$C32="",N($D32)=0),"",IF(MOD(44-$B32,52)&gt;MOD($C32-$B32,52),"",SUMPRODUCT((Sätze!$B$2:$B$251=$A32)*(Wochenmengen!$C$2:$C$251&gt;0)*(MOD(44-Wochenmengen!$C$2:$C$251,52)&lt;=MOD(Wochenmengen!$D$2:$D$251-Wochenmengen!$C$2:$C$251,52))*Wochenmengen!$F$2:$F$251)/$D32))</f>
        <v/>
      </c>
      <c r="AX32" s="36">
        <f>IF(OR($A32="",$B32="",$C32="",N($D32)=0),"",IF(MOD(45-$B32,52)&gt;MOD($C32-$B32,52),"",SUMPRODUCT((Sätze!$B$2:$B$251=$A32)*(Wochenmengen!$C$2:$C$251&gt;0)*(MOD(45-Wochenmengen!$C$2:$C$251,52)&lt;=MOD(Wochenmengen!$D$2:$D$251-Wochenmengen!$C$2:$C$251,52))*Wochenmengen!$F$2:$F$251)/$D32))</f>
        <v/>
      </c>
      <c r="AY32" s="36">
        <f>IF(OR($A32="",$B32="",$C32="",N($D32)=0),"",IF(MOD(46-$B32,52)&gt;MOD($C32-$B32,52),"",SUMPRODUCT((Sätze!$B$2:$B$251=$A32)*(Wochenmengen!$C$2:$C$251&gt;0)*(MOD(46-Wochenmengen!$C$2:$C$251,52)&lt;=MOD(Wochenmengen!$D$2:$D$251-Wochenmengen!$C$2:$C$251,52))*Wochenmengen!$F$2:$F$251)/$D32))</f>
        <v/>
      </c>
      <c r="AZ32" s="36">
        <f>IF(OR($A32="",$B32="",$C32="",N($D32)=0),"",IF(MOD(47-$B32,52)&gt;MOD($C32-$B32,52),"",SUMPRODUCT((Sätze!$B$2:$B$251=$A32)*(Wochenmengen!$C$2:$C$251&gt;0)*(MOD(47-Wochenmengen!$C$2:$C$251,52)&lt;=MOD(Wochenmengen!$D$2:$D$251-Wochenmengen!$C$2:$C$251,52))*Wochenmengen!$F$2:$F$251)/$D32))</f>
        <v/>
      </c>
      <c r="BA32" s="36">
        <f>IF(OR($A32="",$B32="",$C32="",N($D32)=0),"",IF(MOD(48-$B32,52)&gt;MOD($C32-$B32,52),"",SUMPRODUCT((Sätze!$B$2:$B$251=$A32)*(Wochenmengen!$C$2:$C$251&gt;0)*(MOD(48-Wochenmengen!$C$2:$C$251,52)&lt;=MOD(Wochenmengen!$D$2:$D$251-Wochenmengen!$C$2:$C$251,52))*Wochenmengen!$F$2:$F$251)/$D32))</f>
        <v/>
      </c>
      <c r="BB32" s="36">
        <f>IF(OR($A32="",$B32="",$C32="",N($D32)=0),"",IF(MOD(49-$B32,52)&gt;MOD($C32-$B32,52),"",SUMPRODUCT((Sätze!$B$2:$B$251=$A32)*(Wochenmengen!$C$2:$C$251&gt;0)*(MOD(49-Wochenmengen!$C$2:$C$251,52)&lt;=MOD(Wochenmengen!$D$2:$D$251-Wochenmengen!$C$2:$C$251,52))*Wochenmengen!$F$2:$F$251)/$D32))</f>
        <v/>
      </c>
      <c r="BC32" s="36">
        <f>IF(OR($A32="",$B32="",$C32="",N($D32)=0),"",IF(MOD(50-$B32,52)&gt;MOD($C32-$B32,52),"",SUMPRODUCT((Sätze!$B$2:$B$251=$A32)*(Wochenmengen!$C$2:$C$251&gt;0)*(MOD(50-Wochenmengen!$C$2:$C$251,52)&lt;=MOD(Wochenmengen!$D$2:$D$251-Wochenmengen!$C$2:$C$251,52))*Wochenmengen!$F$2:$F$251)/$D32))</f>
        <v/>
      </c>
      <c r="BD32" s="36">
        <f>IF(OR($A32="",$B32="",$C32="",N($D32)=0),"",IF(MOD(51-$B32,52)&gt;MOD($C32-$B32,52),"",SUMPRODUCT((Sätze!$B$2:$B$251=$A32)*(Wochenmengen!$C$2:$C$251&gt;0)*(MOD(51-Wochenmengen!$C$2:$C$251,52)&lt;=MOD(Wochenmengen!$D$2:$D$251-Wochenmengen!$C$2:$C$251,52))*Wochenmengen!$F$2:$F$251)/$D32))</f>
        <v/>
      </c>
      <c r="BE32" s="36">
        <f>IF(OR($A32="",$B32="",$C32="",N($D32)=0),"",IF(MOD(52-$B32,52)&gt;MOD($C32-$B32,52),"",SUMPRODUCT((Sätze!$B$2:$B$251=$A32)*(Wochenmengen!$C$2:$C$251&gt;0)*(MOD(52-Wochenmengen!$C$2:$C$251,52)&lt;=MOD(Wochenmengen!$D$2:$D$251-Wochenmengen!$C$2:$C$251,52))*Wochenmengen!$F$2:$F$251)/$D32))</f>
        <v/>
      </c>
      <c r="BF32" s="26">
        <f>IF($A32="","",SUMPRODUCT((F32:BE32&lt;&gt;"")*(F32:BE32&lt;1)))</f>
        <v/>
      </c>
    </row>
    <row r="33">
      <c r="A33" s="10">
        <f>IF(Bedarf!$B39="","",Bedarf!$B39)</f>
        <v/>
      </c>
      <c r="B33" s="26">
        <f>IF($A33="","",IF(Bedarf!$E39&lt;&gt;"",Bedarf!$E39,IFERROR(IF(_xlfn.MINIFS(Sätze!$H$2:$H$251,Sätze!$B$2:$B$251,$A33)=0,"",_xlfn.MINIFS(Sätze!$H$2:$H$251,Sätze!$B$2:$B$251,$A33)),"")))</f>
        <v/>
      </c>
      <c r="C33" s="26">
        <f>IF($A33="","",IF(Bedarf!$F39&lt;&gt;"",Bedarf!$F39,IFERROR(IF(_xlfn.MAXIFS(Sätze!$I$2:$I$251,Sätze!$B$2:$B$251,$A33)=0,"",_xlfn.MAXIFS(Sätze!$I$2:$I$251,Sätze!$B$2:$B$251,$A33)),"")))</f>
        <v/>
      </c>
      <c r="D33" s="15">
        <f>IF(OR($A33="",N(Bedarf!$G39)=0),"",Bedarf!$G39)</f>
        <v/>
      </c>
      <c r="E33" s="10">
        <f>IF($A33="","",T(Bedarf!$D39))</f>
        <v/>
      </c>
      <c r="F33" s="36">
        <f>IF(OR($A33="",$B33="",$C33="",N($D33)=0),"",IF(MOD(1-$B33,52)&gt;MOD($C33-$B33,52),"",SUMPRODUCT((Sätze!$B$2:$B$251=$A33)*(Wochenmengen!$C$2:$C$251&gt;0)*(MOD(1-Wochenmengen!$C$2:$C$251,52)&lt;=MOD(Wochenmengen!$D$2:$D$251-Wochenmengen!$C$2:$C$251,52))*Wochenmengen!$F$2:$F$251)/$D33))</f>
        <v/>
      </c>
      <c r="G33" s="36">
        <f>IF(OR($A33="",$B33="",$C33="",N($D33)=0),"",IF(MOD(2-$B33,52)&gt;MOD($C33-$B33,52),"",SUMPRODUCT((Sätze!$B$2:$B$251=$A33)*(Wochenmengen!$C$2:$C$251&gt;0)*(MOD(2-Wochenmengen!$C$2:$C$251,52)&lt;=MOD(Wochenmengen!$D$2:$D$251-Wochenmengen!$C$2:$C$251,52))*Wochenmengen!$F$2:$F$251)/$D33))</f>
        <v/>
      </c>
      <c r="H33" s="36">
        <f>IF(OR($A33="",$B33="",$C33="",N($D33)=0),"",IF(MOD(3-$B33,52)&gt;MOD($C33-$B33,52),"",SUMPRODUCT((Sätze!$B$2:$B$251=$A33)*(Wochenmengen!$C$2:$C$251&gt;0)*(MOD(3-Wochenmengen!$C$2:$C$251,52)&lt;=MOD(Wochenmengen!$D$2:$D$251-Wochenmengen!$C$2:$C$251,52))*Wochenmengen!$F$2:$F$251)/$D33))</f>
        <v/>
      </c>
      <c r="I33" s="36">
        <f>IF(OR($A33="",$B33="",$C33="",N($D33)=0),"",IF(MOD(4-$B33,52)&gt;MOD($C33-$B33,52),"",SUMPRODUCT((Sätze!$B$2:$B$251=$A33)*(Wochenmengen!$C$2:$C$251&gt;0)*(MOD(4-Wochenmengen!$C$2:$C$251,52)&lt;=MOD(Wochenmengen!$D$2:$D$251-Wochenmengen!$C$2:$C$251,52))*Wochenmengen!$F$2:$F$251)/$D33))</f>
        <v/>
      </c>
      <c r="J33" s="36">
        <f>IF(OR($A33="",$B33="",$C33="",N($D33)=0),"",IF(MOD(5-$B33,52)&gt;MOD($C33-$B33,52),"",SUMPRODUCT((Sätze!$B$2:$B$251=$A33)*(Wochenmengen!$C$2:$C$251&gt;0)*(MOD(5-Wochenmengen!$C$2:$C$251,52)&lt;=MOD(Wochenmengen!$D$2:$D$251-Wochenmengen!$C$2:$C$251,52))*Wochenmengen!$F$2:$F$251)/$D33))</f>
        <v/>
      </c>
      <c r="K33" s="36">
        <f>IF(OR($A33="",$B33="",$C33="",N($D33)=0),"",IF(MOD(6-$B33,52)&gt;MOD($C33-$B33,52),"",SUMPRODUCT((Sätze!$B$2:$B$251=$A33)*(Wochenmengen!$C$2:$C$251&gt;0)*(MOD(6-Wochenmengen!$C$2:$C$251,52)&lt;=MOD(Wochenmengen!$D$2:$D$251-Wochenmengen!$C$2:$C$251,52))*Wochenmengen!$F$2:$F$251)/$D33))</f>
        <v/>
      </c>
      <c r="L33" s="36">
        <f>IF(OR($A33="",$B33="",$C33="",N($D33)=0),"",IF(MOD(7-$B33,52)&gt;MOD($C33-$B33,52),"",SUMPRODUCT((Sätze!$B$2:$B$251=$A33)*(Wochenmengen!$C$2:$C$251&gt;0)*(MOD(7-Wochenmengen!$C$2:$C$251,52)&lt;=MOD(Wochenmengen!$D$2:$D$251-Wochenmengen!$C$2:$C$251,52))*Wochenmengen!$F$2:$F$251)/$D33))</f>
        <v/>
      </c>
      <c r="M33" s="36">
        <f>IF(OR($A33="",$B33="",$C33="",N($D33)=0),"",IF(MOD(8-$B33,52)&gt;MOD($C33-$B33,52),"",SUMPRODUCT((Sätze!$B$2:$B$251=$A33)*(Wochenmengen!$C$2:$C$251&gt;0)*(MOD(8-Wochenmengen!$C$2:$C$251,52)&lt;=MOD(Wochenmengen!$D$2:$D$251-Wochenmengen!$C$2:$C$251,52))*Wochenmengen!$F$2:$F$251)/$D33))</f>
        <v/>
      </c>
      <c r="N33" s="36">
        <f>IF(OR($A33="",$B33="",$C33="",N($D33)=0),"",IF(MOD(9-$B33,52)&gt;MOD($C33-$B33,52),"",SUMPRODUCT((Sätze!$B$2:$B$251=$A33)*(Wochenmengen!$C$2:$C$251&gt;0)*(MOD(9-Wochenmengen!$C$2:$C$251,52)&lt;=MOD(Wochenmengen!$D$2:$D$251-Wochenmengen!$C$2:$C$251,52))*Wochenmengen!$F$2:$F$251)/$D33))</f>
        <v/>
      </c>
      <c r="O33" s="36">
        <f>IF(OR($A33="",$B33="",$C33="",N($D33)=0),"",IF(MOD(10-$B33,52)&gt;MOD($C33-$B33,52),"",SUMPRODUCT((Sätze!$B$2:$B$251=$A33)*(Wochenmengen!$C$2:$C$251&gt;0)*(MOD(10-Wochenmengen!$C$2:$C$251,52)&lt;=MOD(Wochenmengen!$D$2:$D$251-Wochenmengen!$C$2:$C$251,52))*Wochenmengen!$F$2:$F$251)/$D33))</f>
        <v/>
      </c>
      <c r="P33" s="36">
        <f>IF(OR($A33="",$B33="",$C33="",N($D33)=0),"",IF(MOD(11-$B33,52)&gt;MOD($C33-$B33,52),"",SUMPRODUCT((Sätze!$B$2:$B$251=$A33)*(Wochenmengen!$C$2:$C$251&gt;0)*(MOD(11-Wochenmengen!$C$2:$C$251,52)&lt;=MOD(Wochenmengen!$D$2:$D$251-Wochenmengen!$C$2:$C$251,52))*Wochenmengen!$F$2:$F$251)/$D33))</f>
        <v/>
      </c>
      <c r="Q33" s="36">
        <f>IF(OR($A33="",$B33="",$C33="",N($D33)=0),"",IF(MOD(12-$B33,52)&gt;MOD($C33-$B33,52),"",SUMPRODUCT((Sätze!$B$2:$B$251=$A33)*(Wochenmengen!$C$2:$C$251&gt;0)*(MOD(12-Wochenmengen!$C$2:$C$251,52)&lt;=MOD(Wochenmengen!$D$2:$D$251-Wochenmengen!$C$2:$C$251,52))*Wochenmengen!$F$2:$F$251)/$D33))</f>
        <v/>
      </c>
      <c r="R33" s="36">
        <f>IF(OR($A33="",$B33="",$C33="",N($D33)=0),"",IF(MOD(13-$B33,52)&gt;MOD($C33-$B33,52),"",SUMPRODUCT((Sätze!$B$2:$B$251=$A33)*(Wochenmengen!$C$2:$C$251&gt;0)*(MOD(13-Wochenmengen!$C$2:$C$251,52)&lt;=MOD(Wochenmengen!$D$2:$D$251-Wochenmengen!$C$2:$C$251,52))*Wochenmengen!$F$2:$F$251)/$D33))</f>
        <v/>
      </c>
      <c r="S33" s="36">
        <f>IF(OR($A33="",$B33="",$C33="",N($D33)=0),"",IF(MOD(14-$B33,52)&gt;MOD($C33-$B33,52),"",SUMPRODUCT((Sätze!$B$2:$B$251=$A33)*(Wochenmengen!$C$2:$C$251&gt;0)*(MOD(14-Wochenmengen!$C$2:$C$251,52)&lt;=MOD(Wochenmengen!$D$2:$D$251-Wochenmengen!$C$2:$C$251,52))*Wochenmengen!$F$2:$F$251)/$D33))</f>
        <v/>
      </c>
      <c r="T33" s="36">
        <f>IF(OR($A33="",$B33="",$C33="",N($D33)=0),"",IF(MOD(15-$B33,52)&gt;MOD($C33-$B33,52),"",SUMPRODUCT((Sätze!$B$2:$B$251=$A33)*(Wochenmengen!$C$2:$C$251&gt;0)*(MOD(15-Wochenmengen!$C$2:$C$251,52)&lt;=MOD(Wochenmengen!$D$2:$D$251-Wochenmengen!$C$2:$C$251,52))*Wochenmengen!$F$2:$F$251)/$D33))</f>
        <v/>
      </c>
      <c r="U33" s="36">
        <f>IF(OR($A33="",$B33="",$C33="",N($D33)=0),"",IF(MOD(16-$B33,52)&gt;MOD($C33-$B33,52),"",SUMPRODUCT((Sätze!$B$2:$B$251=$A33)*(Wochenmengen!$C$2:$C$251&gt;0)*(MOD(16-Wochenmengen!$C$2:$C$251,52)&lt;=MOD(Wochenmengen!$D$2:$D$251-Wochenmengen!$C$2:$C$251,52))*Wochenmengen!$F$2:$F$251)/$D33))</f>
        <v/>
      </c>
      <c r="V33" s="36">
        <f>IF(OR($A33="",$B33="",$C33="",N($D33)=0),"",IF(MOD(17-$B33,52)&gt;MOD($C33-$B33,52),"",SUMPRODUCT((Sätze!$B$2:$B$251=$A33)*(Wochenmengen!$C$2:$C$251&gt;0)*(MOD(17-Wochenmengen!$C$2:$C$251,52)&lt;=MOD(Wochenmengen!$D$2:$D$251-Wochenmengen!$C$2:$C$251,52))*Wochenmengen!$F$2:$F$251)/$D33))</f>
        <v/>
      </c>
      <c r="W33" s="36">
        <f>IF(OR($A33="",$B33="",$C33="",N($D33)=0),"",IF(MOD(18-$B33,52)&gt;MOD($C33-$B33,52),"",SUMPRODUCT((Sätze!$B$2:$B$251=$A33)*(Wochenmengen!$C$2:$C$251&gt;0)*(MOD(18-Wochenmengen!$C$2:$C$251,52)&lt;=MOD(Wochenmengen!$D$2:$D$251-Wochenmengen!$C$2:$C$251,52))*Wochenmengen!$F$2:$F$251)/$D33))</f>
        <v/>
      </c>
      <c r="X33" s="36">
        <f>IF(OR($A33="",$B33="",$C33="",N($D33)=0),"",IF(MOD(19-$B33,52)&gt;MOD($C33-$B33,52),"",SUMPRODUCT((Sätze!$B$2:$B$251=$A33)*(Wochenmengen!$C$2:$C$251&gt;0)*(MOD(19-Wochenmengen!$C$2:$C$251,52)&lt;=MOD(Wochenmengen!$D$2:$D$251-Wochenmengen!$C$2:$C$251,52))*Wochenmengen!$F$2:$F$251)/$D33))</f>
        <v/>
      </c>
      <c r="Y33" s="36">
        <f>IF(OR($A33="",$B33="",$C33="",N($D33)=0),"",IF(MOD(20-$B33,52)&gt;MOD($C33-$B33,52),"",SUMPRODUCT((Sätze!$B$2:$B$251=$A33)*(Wochenmengen!$C$2:$C$251&gt;0)*(MOD(20-Wochenmengen!$C$2:$C$251,52)&lt;=MOD(Wochenmengen!$D$2:$D$251-Wochenmengen!$C$2:$C$251,52))*Wochenmengen!$F$2:$F$251)/$D33))</f>
        <v/>
      </c>
      <c r="Z33" s="36">
        <f>IF(OR($A33="",$B33="",$C33="",N($D33)=0),"",IF(MOD(21-$B33,52)&gt;MOD($C33-$B33,52),"",SUMPRODUCT((Sätze!$B$2:$B$251=$A33)*(Wochenmengen!$C$2:$C$251&gt;0)*(MOD(21-Wochenmengen!$C$2:$C$251,52)&lt;=MOD(Wochenmengen!$D$2:$D$251-Wochenmengen!$C$2:$C$251,52))*Wochenmengen!$F$2:$F$251)/$D33))</f>
        <v/>
      </c>
      <c r="AA33" s="36">
        <f>IF(OR($A33="",$B33="",$C33="",N($D33)=0),"",IF(MOD(22-$B33,52)&gt;MOD($C33-$B33,52),"",SUMPRODUCT((Sätze!$B$2:$B$251=$A33)*(Wochenmengen!$C$2:$C$251&gt;0)*(MOD(22-Wochenmengen!$C$2:$C$251,52)&lt;=MOD(Wochenmengen!$D$2:$D$251-Wochenmengen!$C$2:$C$251,52))*Wochenmengen!$F$2:$F$251)/$D33))</f>
        <v/>
      </c>
      <c r="AB33" s="36">
        <f>IF(OR($A33="",$B33="",$C33="",N($D33)=0),"",IF(MOD(23-$B33,52)&gt;MOD($C33-$B33,52),"",SUMPRODUCT((Sätze!$B$2:$B$251=$A33)*(Wochenmengen!$C$2:$C$251&gt;0)*(MOD(23-Wochenmengen!$C$2:$C$251,52)&lt;=MOD(Wochenmengen!$D$2:$D$251-Wochenmengen!$C$2:$C$251,52))*Wochenmengen!$F$2:$F$251)/$D33))</f>
        <v/>
      </c>
      <c r="AC33" s="36">
        <f>IF(OR($A33="",$B33="",$C33="",N($D33)=0),"",IF(MOD(24-$B33,52)&gt;MOD($C33-$B33,52),"",SUMPRODUCT((Sätze!$B$2:$B$251=$A33)*(Wochenmengen!$C$2:$C$251&gt;0)*(MOD(24-Wochenmengen!$C$2:$C$251,52)&lt;=MOD(Wochenmengen!$D$2:$D$251-Wochenmengen!$C$2:$C$251,52))*Wochenmengen!$F$2:$F$251)/$D33))</f>
        <v/>
      </c>
      <c r="AD33" s="36">
        <f>IF(OR($A33="",$B33="",$C33="",N($D33)=0),"",IF(MOD(25-$B33,52)&gt;MOD($C33-$B33,52),"",SUMPRODUCT((Sätze!$B$2:$B$251=$A33)*(Wochenmengen!$C$2:$C$251&gt;0)*(MOD(25-Wochenmengen!$C$2:$C$251,52)&lt;=MOD(Wochenmengen!$D$2:$D$251-Wochenmengen!$C$2:$C$251,52))*Wochenmengen!$F$2:$F$251)/$D33))</f>
        <v/>
      </c>
      <c r="AE33" s="36">
        <f>IF(OR($A33="",$B33="",$C33="",N($D33)=0),"",IF(MOD(26-$B33,52)&gt;MOD($C33-$B33,52),"",SUMPRODUCT((Sätze!$B$2:$B$251=$A33)*(Wochenmengen!$C$2:$C$251&gt;0)*(MOD(26-Wochenmengen!$C$2:$C$251,52)&lt;=MOD(Wochenmengen!$D$2:$D$251-Wochenmengen!$C$2:$C$251,52))*Wochenmengen!$F$2:$F$251)/$D33))</f>
        <v/>
      </c>
      <c r="AF33" s="36">
        <f>IF(OR($A33="",$B33="",$C33="",N($D33)=0),"",IF(MOD(27-$B33,52)&gt;MOD($C33-$B33,52),"",SUMPRODUCT((Sätze!$B$2:$B$251=$A33)*(Wochenmengen!$C$2:$C$251&gt;0)*(MOD(27-Wochenmengen!$C$2:$C$251,52)&lt;=MOD(Wochenmengen!$D$2:$D$251-Wochenmengen!$C$2:$C$251,52))*Wochenmengen!$F$2:$F$251)/$D33))</f>
        <v/>
      </c>
      <c r="AG33" s="36">
        <f>IF(OR($A33="",$B33="",$C33="",N($D33)=0),"",IF(MOD(28-$B33,52)&gt;MOD($C33-$B33,52),"",SUMPRODUCT((Sätze!$B$2:$B$251=$A33)*(Wochenmengen!$C$2:$C$251&gt;0)*(MOD(28-Wochenmengen!$C$2:$C$251,52)&lt;=MOD(Wochenmengen!$D$2:$D$251-Wochenmengen!$C$2:$C$251,52))*Wochenmengen!$F$2:$F$251)/$D33))</f>
        <v/>
      </c>
      <c r="AH33" s="36">
        <f>IF(OR($A33="",$B33="",$C33="",N($D33)=0),"",IF(MOD(29-$B33,52)&gt;MOD($C33-$B33,52),"",SUMPRODUCT((Sätze!$B$2:$B$251=$A33)*(Wochenmengen!$C$2:$C$251&gt;0)*(MOD(29-Wochenmengen!$C$2:$C$251,52)&lt;=MOD(Wochenmengen!$D$2:$D$251-Wochenmengen!$C$2:$C$251,52))*Wochenmengen!$F$2:$F$251)/$D33))</f>
        <v/>
      </c>
      <c r="AI33" s="36">
        <f>IF(OR($A33="",$B33="",$C33="",N($D33)=0),"",IF(MOD(30-$B33,52)&gt;MOD($C33-$B33,52),"",SUMPRODUCT((Sätze!$B$2:$B$251=$A33)*(Wochenmengen!$C$2:$C$251&gt;0)*(MOD(30-Wochenmengen!$C$2:$C$251,52)&lt;=MOD(Wochenmengen!$D$2:$D$251-Wochenmengen!$C$2:$C$251,52))*Wochenmengen!$F$2:$F$251)/$D33))</f>
        <v/>
      </c>
      <c r="AJ33" s="36">
        <f>IF(OR($A33="",$B33="",$C33="",N($D33)=0),"",IF(MOD(31-$B33,52)&gt;MOD($C33-$B33,52),"",SUMPRODUCT((Sätze!$B$2:$B$251=$A33)*(Wochenmengen!$C$2:$C$251&gt;0)*(MOD(31-Wochenmengen!$C$2:$C$251,52)&lt;=MOD(Wochenmengen!$D$2:$D$251-Wochenmengen!$C$2:$C$251,52))*Wochenmengen!$F$2:$F$251)/$D33))</f>
        <v/>
      </c>
      <c r="AK33" s="36">
        <f>IF(OR($A33="",$B33="",$C33="",N($D33)=0),"",IF(MOD(32-$B33,52)&gt;MOD($C33-$B33,52),"",SUMPRODUCT((Sätze!$B$2:$B$251=$A33)*(Wochenmengen!$C$2:$C$251&gt;0)*(MOD(32-Wochenmengen!$C$2:$C$251,52)&lt;=MOD(Wochenmengen!$D$2:$D$251-Wochenmengen!$C$2:$C$251,52))*Wochenmengen!$F$2:$F$251)/$D33))</f>
        <v/>
      </c>
      <c r="AL33" s="36">
        <f>IF(OR($A33="",$B33="",$C33="",N($D33)=0),"",IF(MOD(33-$B33,52)&gt;MOD($C33-$B33,52),"",SUMPRODUCT((Sätze!$B$2:$B$251=$A33)*(Wochenmengen!$C$2:$C$251&gt;0)*(MOD(33-Wochenmengen!$C$2:$C$251,52)&lt;=MOD(Wochenmengen!$D$2:$D$251-Wochenmengen!$C$2:$C$251,52))*Wochenmengen!$F$2:$F$251)/$D33))</f>
        <v/>
      </c>
      <c r="AM33" s="36">
        <f>IF(OR($A33="",$B33="",$C33="",N($D33)=0),"",IF(MOD(34-$B33,52)&gt;MOD($C33-$B33,52),"",SUMPRODUCT((Sätze!$B$2:$B$251=$A33)*(Wochenmengen!$C$2:$C$251&gt;0)*(MOD(34-Wochenmengen!$C$2:$C$251,52)&lt;=MOD(Wochenmengen!$D$2:$D$251-Wochenmengen!$C$2:$C$251,52))*Wochenmengen!$F$2:$F$251)/$D33))</f>
        <v/>
      </c>
      <c r="AN33" s="36">
        <f>IF(OR($A33="",$B33="",$C33="",N($D33)=0),"",IF(MOD(35-$B33,52)&gt;MOD($C33-$B33,52),"",SUMPRODUCT((Sätze!$B$2:$B$251=$A33)*(Wochenmengen!$C$2:$C$251&gt;0)*(MOD(35-Wochenmengen!$C$2:$C$251,52)&lt;=MOD(Wochenmengen!$D$2:$D$251-Wochenmengen!$C$2:$C$251,52))*Wochenmengen!$F$2:$F$251)/$D33))</f>
        <v/>
      </c>
      <c r="AO33" s="36">
        <f>IF(OR($A33="",$B33="",$C33="",N($D33)=0),"",IF(MOD(36-$B33,52)&gt;MOD($C33-$B33,52),"",SUMPRODUCT((Sätze!$B$2:$B$251=$A33)*(Wochenmengen!$C$2:$C$251&gt;0)*(MOD(36-Wochenmengen!$C$2:$C$251,52)&lt;=MOD(Wochenmengen!$D$2:$D$251-Wochenmengen!$C$2:$C$251,52))*Wochenmengen!$F$2:$F$251)/$D33))</f>
        <v/>
      </c>
      <c r="AP33" s="36">
        <f>IF(OR($A33="",$B33="",$C33="",N($D33)=0),"",IF(MOD(37-$B33,52)&gt;MOD($C33-$B33,52),"",SUMPRODUCT((Sätze!$B$2:$B$251=$A33)*(Wochenmengen!$C$2:$C$251&gt;0)*(MOD(37-Wochenmengen!$C$2:$C$251,52)&lt;=MOD(Wochenmengen!$D$2:$D$251-Wochenmengen!$C$2:$C$251,52))*Wochenmengen!$F$2:$F$251)/$D33))</f>
        <v/>
      </c>
      <c r="AQ33" s="36">
        <f>IF(OR($A33="",$B33="",$C33="",N($D33)=0),"",IF(MOD(38-$B33,52)&gt;MOD($C33-$B33,52),"",SUMPRODUCT((Sätze!$B$2:$B$251=$A33)*(Wochenmengen!$C$2:$C$251&gt;0)*(MOD(38-Wochenmengen!$C$2:$C$251,52)&lt;=MOD(Wochenmengen!$D$2:$D$251-Wochenmengen!$C$2:$C$251,52))*Wochenmengen!$F$2:$F$251)/$D33))</f>
        <v/>
      </c>
      <c r="AR33" s="36">
        <f>IF(OR($A33="",$B33="",$C33="",N($D33)=0),"",IF(MOD(39-$B33,52)&gt;MOD($C33-$B33,52),"",SUMPRODUCT((Sätze!$B$2:$B$251=$A33)*(Wochenmengen!$C$2:$C$251&gt;0)*(MOD(39-Wochenmengen!$C$2:$C$251,52)&lt;=MOD(Wochenmengen!$D$2:$D$251-Wochenmengen!$C$2:$C$251,52))*Wochenmengen!$F$2:$F$251)/$D33))</f>
        <v/>
      </c>
      <c r="AS33" s="36">
        <f>IF(OR($A33="",$B33="",$C33="",N($D33)=0),"",IF(MOD(40-$B33,52)&gt;MOD($C33-$B33,52),"",SUMPRODUCT((Sätze!$B$2:$B$251=$A33)*(Wochenmengen!$C$2:$C$251&gt;0)*(MOD(40-Wochenmengen!$C$2:$C$251,52)&lt;=MOD(Wochenmengen!$D$2:$D$251-Wochenmengen!$C$2:$C$251,52))*Wochenmengen!$F$2:$F$251)/$D33))</f>
        <v/>
      </c>
      <c r="AT33" s="36">
        <f>IF(OR($A33="",$B33="",$C33="",N($D33)=0),"",IF(MOD(41-$B33,52)&gt;MOD($C33-$B33,52),"",SUMPRODUCT((Sätze!$B$2:$B$251=$A33)*(Wochenmengen!$C$2:$C$251&gt;0)*(MOD(41-Wochenmengen!$C$2:$C$251,52)&lt;=MOD(Wochenmengen!$D$2:$D$251-Wochenmengen!$C$2:$C$251,52))*Wochenmengen!$F$2:$F$251)/$D33))</f>
        <v/>
      </c>
      <c r="AU33" s="36">
        <f>IF(OR($A33="",$B33="",$C33="",N($D33)=0),"",IF(MOD(42-$B33,52)&gt;MOD($C33-$B33,52),"",SUMPRODUCT((Sätze!$B$2:$B$251=$A33)*(Wochenmengen!$C$2:$C$251&gt;0)*(MOD(42-Wochenmengen!$C$2:$C$251,52)&lt;=MOD(Wochenmengen!$D$2:$D$251-Wochenmengen!$C$2:$C$251,52))*Wochenmengen!$F$2:$F$251)/$D33))</f>
        <v/>
      </c>
      <c r="AV33" s="36">
        <f>IF(OR($A33="",$B33="",$C33="",N($D33)=0),"",IF(MOD(43-$B33,52)&gt;MOD($C33-$B33,52),"",SUMPRODUCT((Sätze!$B$2:$B$251=$A33)*(Wochenmengen!$C$2:$C$251&gt;0)*(MOD(43-Wochenmengen!$C$2:$C$251,52)&lt;=MOD(Wochenmengen!$D$2:$D$251-Wochenmengen!$C$2:$C$251,52))*Wochenmengen!$F$2:$F$251)/$D33))</f>
        <v/>
      </c>
      <c r="AW33" s="36">
        <f>IF(OR($A33="",$B33="",$C33="",N($D33)=0),"",IF(MOD(44-$B33,52)&gt;MOD($C33-$B33,52),"",SUMPRODUCT((Sätze!$B$2:$B$251=$A33)*(Wochenmengen!$C$2:$C$251&gt;0)*(MOD(44-Wochenmengen!$C$2:$C$251,52)&lt;=MOD(Wochenmengen!$D$2:$D$251-Wochenmengen!$C$2:$C$251,52))*Wochenmengen!$F$2:$F$251)/$D33))</f>
        <v/>
      </c>
      <c r="AX33" s="36">
        <f>IF(OR($A33="",$B33="",$C33="",N($D33)=0),"",IF(MOD(45-$B33,52)&gt;MOD($C33-$B33,52),"",SUMPRODUCT((Sätze!$B$2:$B$251=$A33)*(Wochenmengen!$C$2:$C$251&gt;0)*(MOD(45-Wochenmengen!$C$2:$C$251,52)&lt;=MOD(Wochenmengen!$D$2:$D$251-Wochenmengen!$C$2:$C$251,52))*Wochenmengen!$F$2:$F$251)/$D33))</f>
        <v/>
      </c>
      <c r="AY33" s="36">
        <f>IF(OR($A33="",$B33="",$C33="",N($D33)=0),"",IF(MOD(46-$B33,52)&gt;MOD($C33-$B33,52),"",SUMPRODUCT((Sätze!$B$2:$B$251=$A33)*(Wochenmengen!$C$2:$C$251&gt;0)*(MOD(46-Wochenmengen!$C$2:$C$251,52)&lt;=MOD(Wochenmengen!$D$2:$D$251-Wochenmengen!$C$2:$C$251,52))*Wochenmengen!$F$2:$F$251)/$D33))</f>
        <v/>
      </c>
      <c r="AZ33" s="36">
        <f>IF(OR($A33="",$B33="",$C33="",N($D33)=0),"",IF(MOD(47-$B33,52)&gt;MOD($C33-$B33,52),"",SUMPRODUCT((Sätze!$B$2:$B$251=$A33)*(Wochenmengen!$C$2:$C$251&gt;0)*(MOD(47-Wochenmengen!$C$2:$C$251,52)&lt;=MOD(Wochenmengen!$D$2:$D$251-Wochenmengen!$C$2:$C$251,52))*Wochenmengen!$F$2:$F$251)/$D33))</f>
        <v/>
      </c>
      <c r="BA33" s="36">
        <f>IF(OR($A33="",$B33="",$C33="",N($D33)=0),"",IF(MOD(48-$B33,52)&gt;MOD($C33-$B33,52),"",SUMPRODUCT((Sätze!$B$2:$B$251=$A33)*(Wochenmengen!$C$2:$C$251&gt;0)*(MOD(48-Wochenmengen!$C$2:$C$251,52)&lt;=MOD(Wochenmengen!$D$2:$D$251-Wochenmengen!$C$2:$C$251,52))*Wochenmengen!$F$2:$F$251)/$D33))</f>
        <v/>
      </c>
      <c r="BB33" s="36">
        <f>IF(OR($A33="",$B33="",$C33="",N($D33)=0),"",IF(MOD(49-$B33,52)&gt;MOD($C33-$B33,52),"",SUMPRODUCT((Sätze!$B$2:$B$251=$A33)*(Wochenmengen!$C$2:$C$251&gt;0)*(MOD(49-Wochenmengen!$C$2:$C$251,52)&lt;=MOD(Wochenmengen!$D$2:$D$251-Wochenmengen!$C$2:$C$251,52))*Wochenmengen!$F$2:$F$251)/$D33))</f>
        <v/>
      </c>
      <c r="BC33" s="36">
        <f>IF(OR($A33="",$B33="",$C33="",N($D33)=0),"",IF(MOD(50-$B33,52)&gt;MOD($C33-$B33,52),"",SUMPRODUCT((Sätze!$B$2:$B$251=$A33)*(Wochenmengen!$C$2:$C$251&gt;0)*(MOD(50-Wochenmengen!$C$2:$C$251,52)&lt;=MOD(Wochenmengen!$D$2:$D$251-Wochenmengen!$C$2:$C$251,52))*Wochenmengen!$F$2:$F$251)/$D33))</f>
        <v/>
      </c>
      <c r="BD33" s="36">
        <f>IF(OR($A33="",$B33="",$C33="",N($D33)=0),"",IF(MOD(51-$B33,52)&gt;MOD($C33-$B33,52),"",SUMPRODUCT((Sätze!$B$2:$B$251=$A33)*(Wochenmengen!$C$2:$C$251&gt;0)*(MOD(51-Wochenmengen!$C$2:$C$251,52)&lt;=MOD(Wochenmengen!$D$2:$D$251-Wochenmengen!$C$2:$C$251,52))*Wochenmengen!$F$2:$F$251)/$D33))</f>
        <v/>
      </c>
      <c r="BE33" s="36">
        <f>IF(OR($A33="",$B33="",$C33="",N($D33)=0),"",IF(MOD(52-$B33,52)&gt;MOD($C33-$B33,52),"",SUMPRODUCT((Sätze!$B$2:$B$251=$A33)*(Wochenmengen!$C$2:$C$251&gt;0)*(MOD(52-Wochenmengen!$C$2:$C$251,52)&lt;=MOD(Wochenmengen!$D$2:$D$251-Wochenmengen!$C$2:$C$251,52))*Wochenmengen!$F$2:$F$251)/$D33))</f>
        <v/>
      </c>
      <c r="BF33" s="26">
        <f>IF($A33="","",SUMPRODUCT((F33:BE33&lt;&gt;"")*(F33:BE33&lt;1)))</f>
        <v/>
      </c>
    </row>
    <row r="34">
      <c r="A34" s="10">
        <f>IF(Bedarf!$B40="","",Bedarf!$B40)</f>
        <v/>
      </c>
      <c r="B34" s="26">
        <f>IF($A34="","",IF(Bedarf!$E40&lt;&gt;"",Bedarf!$E40,IFERROR(IF(_xlfn.MINIFS(Sätze!$H$2:$H$251,Sätze!$B$2:$B$251,$A34)=0,"",_xlfn.MINIFS(Sätze!$H$2:$H$251,Sätze!$B$2:$B$251,$A34)),"")))</f>
        <v/>
      </c>
      <c r="C34" s="26">
        <f>IF($A34="","",IF(Bedarf!$F40&lt;&gt;"",Bedarf!$F40,IFERROR(IF(_xlfn.MAXIFS(Sätze!$I$2:$I$251,Sätze!$B$2:$B$251,$A34)=0,"",_xlfn.MAXIFS(Sätze!$I$2:$I$251,Sätze!$B$2:$B$251,$A34)),"")))</f>
        <v/>
      </c>
      <c r="D34" s="15">
        <f>IF(OR($A34="",N(Bedarf!$G40)=0),"",Bedarf!$G40)</f>
        <v/>
      </c>
      <c r="E34" s="10">
        <f>IF($A34="","",T(Bedarf!$D40))</f>
        <v/>
      </c>
      <c r="F34" s="36">
        <f>IF(OR($A34="",$B34="",$C34="",N($D34)=0),"",IF(MOD(1-$B34,52)&gt;MOD($C34-$B34,52),"",SUMPRODUCT((Sätze!$B$2:$B$251=$A34)*(Wochenmengen!$C$2:$C$251&gt;0)*(MOD(1-Wochenmengen!$C$2:$C$251,52)&lt;=MOD(Wochenmengen!$D$2:$D$251-Wochenmengen!$C$2:$C$251,52))*Wochenmengen!$F$2:$F$251)/$D34))</f>
        <v/>
      </c>
      <c r="G34" s="36">
        <f>IF(OR($A34="",$B34="",$C34="",N($D34)=0),"",IF(MOD(2-$B34,52)&gt;MOD($C34-$B34,52),"",SUMPRODUCT((Sätze!$B$2:$B$251=$A34)*(Wochenmengen!$C$2:$C$251&gt;0)*(MOD(2-Wochenmengen!$C$2:$C$251,52)&lt;=MOD(Wochenmengen!$D$2:$D$251-Wochenmengen!$C$2:$C$251,52))*Wochenmengen!$F$2:$F$251)/$D34))</f>
        <v/>
      </c>
      <c r="H34" s="36">
        <f>IF(OR($A34="",$B34="",$C34="",N($D34)=0),"",IF(MOD(3-$B34,52)&gt;MOD($C34-$B34,52),"",SUMPRODUCT((Sätze!$B$2:$B$251=$A34)*(Wochenmengen!$C$2:$C$251&gt;0)*(MOD(3-Wochenmengen!$C$2:$C$251,52)&lt;=MOD(Wochenmengen!$D$2:$D$251-Wochenmengen!$C$2:$C$251,52))*Wochenmengen!$F$2:$F$251)/$D34))</f>
        <v/>
      </c>
      <c r="I34" s="36">
        <f>IF(OR($A34="",$B34="",$C34="",N($D34)=0),"",IF(MOD(4-$B34,52)&gt;MOD($C34-$B34,52),"",SUMPRODUCT((Sätze!$B$2:$B$251=$A34)*(Wochenmengen!$C$2:$C$251&gt;0)*(MOD(4-Wochenmengen!$C$2:$C$251,52)&lt;=MOD(Wochenmengen!$D$2:$D$251-Wochenmengen!$C$2:$C$251,52))*Wochenmengen!$F$2:$F$251)/$D34))</f>
        <v/>
      </c>
      <c r="J34" s="36">
        <f>IF(OR($A34="",$B34="",$C34="",N($D34)=0),"",IF(MOD(5-$B34,52)&gt;MOD($C34-$B34,52),"",SUMPRODUCT((Sätze!$B$2:$B$251=$A34)*(Wochenmengen!$C$2:$C$251&gt;0)*(MOD(5-Wochenmengen!$C$2:$C$251,52)&lt;=MOD(Wochenmengen!$D$2:$D$251-Wochenmengen!$C$2:$C$251,52))*Wochenmengen!$F$2:$F$251)/$D34))</f>
        <v/>
      </c>
      <c r="K34" s="36">
        <f>IF(OR($A34="",$B34="",$C34="",N($D34)=0),"",IF(MOD(6-$B34,52)&gt;MOD($C34-$B34,52),"",SUMPRODUCT((Sätze!$B$2:$B$251=$A34)*(Wochenmengen!$C$2:$C$251&gt;0)*(MOD(6-Wochenmengen!$C$2:$C$251,52)&lt;=MOD(Wochenmengen!$D$2:$D$251-Wochenmengen!$C$2:$C$251,52))*Wochenmengen!$F$2:$F$251)/$D34))</f>
        <v/>
      </c>
      <c r="L34" s="36">
        <f>IF(OR($A34="",$B34="",$C34="",N($D34)=0),"",IF(MOD(7-$B34,52)&gt;MOD($C34-$B34,52),"",SUMPRODUCT((Sätze!$B$2:$B$251=$A34)*(Wochenmengen!$C$2:$C$251&gt;0)*(MOD(7-Wochenmengen!$C$2:$C$251,52)&lt;=MOD(Wochenmengen!$D$2:$D$251-Wochenmengen!$C$2:$C$251,52))*Wochenmengen!$F$2:$F$251)/$D34))</f>
        <v/>
      </c>
      <c r="M34" s="36">
        <f>IF(OR($A34="",$B34="",$C34="",N($D34)=0),"",IF(MOD(8-$B34,52)&gt;MOD($C34-$B34,52),"",SUMPRODUCT((Sätze!$B$2:$B$251=$A34)*(Wochenmengen!$C$2:$C$251&gt;0)*(MOD(8-Wochenmengen!$C$2:$C$251,52)&lt;=MOD(Wochenmengen!$D$2:$D$251-Wochenmengen!$C$2:$C$251,52))*Wochenmengen!$F$2:$F$251)/$D34))</f>
        <v/>
      </c>
      <c r="N34" s="36">
        <f>IF(OR($A34="",$B34="",$C34="",N($D34)=0),"",IF(MOD(9-$B34,52)&gt;MOD($C34-$B34,52),"",SUMPRODUCT((Sätze!$B$2:$B$251=$A34)*(Wochenmengen!$C$2:$C$251&gt;0)*(MOD(9-Wochenmengen!$C$2:$C$251,52)&lt;=MOD(Wochenmengen!$D$2:$D$251-Wochenmengen!$C$2:$C$251,52))*Wochenmengen!$F$2:$F$251)/$D34))</f>
        <v/>
      </c>
      <c r="O34" s="36">
        <f>IF(OR($A34="",$B34="",$C34="",N($D34)=0),"",IF(MOD(10-$B34,52)&gt;MOD($C34-$B34,52),"",SUMPRODUCT((Sätze!$B$2:$B$251=$A34)*(Wochenmengen!$C$2:$C$251&gt;0)*(MOD(10-Wochenmengen!$C$2:$C$251,52)&lt;=MOD(Wochenmengen!$D$2:$D$251-Wochenmengen!$C$2:$C$251,52))*Wochenmengen!$F$2:$F$251)/$D34))</f>
        <v/>
      </c>
      <c r="P34" s="36">
        <f>IF(OR($A34="",$B34="",$C34="",N($D34)=0),"",IF(MOD(11-$B34,52)&gt;MOD($C34-$B34,52),"",SUMPRODUCT((Sätze!$B$2:$B$251=$A34)*(Wochenmengen!$C$2:$C$251&gt;0)*(MOD(11-Wochenmengen!$C$2:$C$251,52)&lt;=MOD(Wochenmengen!$D$2:$D$251-Wochenmengen!$C$2:$C$251,52))*Wochenmengen!$F$2:$F$251)/$D34))</f>
        <v/>
      </c>
      <c r="Q34" s="36">
        <f>IF(OR($A34="",$B34="",$C34="",N($D34)=0),"",IF(MOD(12-$B34,52)&gt;MOD($C34-$B34,52),"",SUMPRODUCT((Sätze!$B$2:$B$251=$A34)*(Wochenmengen!$C$2:$C$251&gt;0)*(MOD(12-Wochenmengen!$C$2:$C$251,52)&lt;=MOD(Wochenmengen!$D$2:$D$251-Wochenmengen!$C$2:$C$251,52))*Wochenmengen!$F$2:$F$251)/$D34))</f>
        <v/>
      </c>
      <c r="R34" s="36">
        <f>IF(OR($A34="",$B34="",$C34="",N($D34)=0),"",IF(MOD(13-$B34,52)&gt;MOD($C34-$B34,52),"",SUMPRODUCT((Sätze!$B$2:$B$251=$A34)*(Wochenmengen!$C$2:$C$251&gt;0)*(MOD(13-Wochenmengen!$C$2:$C$251,52)&lt;=MOD(Wochenmengen!$D$2:$D$251-Wochenmengen!$C$2:$C$251,52))*Wochenmengen!$F$2:$F$251)/$D34))</f>
        <v/>
      </c>
      <c r="S34" s="36">
        <f>IF(OR($A34="",$B34="",$C34="",N($D34)=0),"",IF(MOD(14-$B34,52)&gt;MOD($C34-$B34,52),"",SUMPRODUCT((Sätze!$B$2:$B$251=$A34)*(Wochenmengen!$C$2:$C$251&gt;0)*(MOD(14-Wochenmengen!$C$2:$C$251,52)&lt;=MOD(Wochenmengen!$D$2:$D$251-Wochenmengen!$C$2:$C$251,52))*Wochenmengen!$F$2:$F$251)/$D34))</f>
        <v/>
      </c>
      <c r="T34" s="36">
        <f>IF(OR($A34="",$B34="",$C34="",N($D34)=0),"",IF(MOD(15-$B34,52)&gt;MOD($C34-$B34,52),"",SUMPRODUCT((Sätze!$B$2:$B$251=$A34)*(Wochenmengen!$C$2:$C$251&gt;0)*(MOD(15-Wochenmengen!$C$2:$C$251,52)&lt;=MOD(Wochenmengen!$D$2:$D$251-Wochenmengen!$C$2:$C$251,52))*Wochenmengen!$F$2:$F$251)/$D34))</f>
        <v/>
      </c>
      <c r="U34" s="36">
        <f>IF(OR($A34="",$B34="",$C34="",N($D34)=0),"",IF(MOD(16-$B34,52)&gt;MOD($C34-$B34,52),"",SUMPRODUCT((Sätze!$B$2:$B$251=$A34)*(Wochenmengen!$C$2:$C$251&gt;0)*(MOD(16-Wochenmengen!$C$2:$C$251,52)&lt;=MOD(Wochenmengen!$D$2:$D$251-Wochenmengen!$C$2:$C$251,52))*Wochenmengen!$F$2:$F$251)/$D34))</f>
        <v/>
      </c>
      <c r="V34" s="36">
        <f>IF(OR($A34="",$B34="",$C34="",N($D34)=0),"",IF(MOD(17-$B34,52)&gt;MOD($C34-$B34,52),"",SUMPRODUCT((Sätze!$B$2:$B$251=$A34)*(Wochenmengen!$C$2:$C$251&gt;0)*(MOD(17-Wochenmengen!$C$2:$C$251,52)&lt;=MOD(Wochenmengen!$D$2:$D$251-Wochenmengen!$C$2:$C$251,52))*Wochenmengen!$F$2:$F$251)/$D34))</f>
        <v/>
      </c>
      <c r="W34" s="36">
        <f>IF(OR($A34="",$B34="",$C34="",N($D34)=0),"",IF(MOD(18-$B34,52)&gt;MOD($C34-$B34,52),"",SUMPRODUCT((Sätze!$B$2:$B$251=$A34)*(Wochenmengen!$C$2:$C$251&gt;0)*(MOD(18-Wochenmengen!$C$2:$C$251,52)&lt;=MOD(Wochenmengen!$D$2:$D$251-Wochenmengen!$C$2:$C$251,52))*Wochenmengen!$F$2:$F$251)/$D34))</f>
        <v/>
      </c>
      <c r="X34" s="36">
        <f>IF(OR($A34="",$B34="",$C34="",N($D34)=0),"",IF(MOD(19-$B34,52)&gt;MOD($C34-$B34,52),"",SUMPRODUCT((Sätze!$B$2:$B$251=$A34)*(Wochenmengen!$C$2:$C$251&gt;0)*(MOD(19-Wochenmengen!$C$2:$C$251,52)&lt;=MOD(Wochenmengen!$D$2:$D$251-Wochenmengen!$C$2:$C$251,52))*Wochenmengen!$F$2:$F$251)/$D34))</f>
        <v/>
      </c>
      <c r="Y34" s="36">
        <f>IF(OR($A34="",$B34="",$C34="",N($D34)=0),"",IF(MOD(20-$B34,52)&gt;MOD($C34-$B34,52),"",SUMPRODUCT((Sätze!$B$2:$B$251=$A34)*(Wochenmengen!$C$2:$C$251&gt;0)*(MOD(20-Wochenmengen!$C$2:$C$251,52)&lt;=MOD(Wochenmengen!$D$2:$D$251-Wochenmengen!$C$2:$C$251,52))*Wochenmengen!$F$2:$F$251)/$D34))</f>
        <v/>
      </c>
      <c r="Z34" s="36">
        <f>IF(OR($A34="",$B34="",$C34="",N($D34)=0),"",IF(MOD(21-$B34,52)&gt;MOD($C34-$B34,52),"",SUMPRODUCT((Sätze!$B$2:$B$251=$A34)*(Wochenmengen!$C$2:$C$251&gt;0)*(MOD(21-Wochenmengen!$C$2:$C$251,52)&lt;=MOD(Wochenmengen!$D$2:$D$251-Wochenmengen!$C$2:$C$251,52))*Wochenmengen!$F$2:$F$251)/$D34))</f>
        <v/>
      </c>
      <c r="AA34" s="36">
        <f>IF(OR($A34="",$B34="",$C34="",N($D34)=0),"",IF(MOD(22-$B34,52)&gt;MOD($C34-$B34,52),"",SUMPRODUCT((Sätze!$B$2:$B$251=$A34)*(Wochenmengen!$C$2:$C$251&gt;0)*(MOD(22-Wochenmengen!$C$2:$C$251,52)&lt;=MOD(Wochenmengen!$D$2:$D$251-Wochenmengen!$C$2:$C$251,52))*Wochenmengen!$F$2:$F$251)/$D34))</f>
        <v/>
      </c>
      <c r="AB34" s="36">
        <f>IF(OR($A34="",$B34="",$C34="",N($D34)=0),"",IF(MOD(23-$B34,52)&gt;MOD($C34-$B34,52),"",SUMPRODUCT((Sätze!$B$2:$B$251=$A34)*(Wochenmengen!$C$2:$C$251&gt;0)*(MOD(23-Wochenmengen!$C$2:$C$251,52)&lt;=MOD(Wochenmengen!$D$2:$D$251-Wochenmengen!$C$2:$C$251,52))*Wochenmengen!$F$2:$F$251)/$D34))</f>
        <v/>
      </c>
      <c r="AC34" s="36">
        <f>IF(OR($A34="",$B34="",$C34="",N($D34)=0),"",IF(MOD(24-$B34,52)&gt;MOD($C34-$B34,52),"",SUMPRODUCT((Sätze!$B$2:$B$251=$A34)*(Wochenmengen!$C$2:$C$251&gt;0)*(MOD(24-Wochenmengen!$C$2:$C$251,52)&lt;=MOD(Wochenmengen!$D$2:$D$251-Wochenmengen!$C$2:$C$251,52))*Wochenmengen!$F$2:$F$251)/$D34))</f>
        <v/>
      </c>
      <c r="AD34" s="36">
        <f>IF(OR($A34="",$B34="",$C34="",N($D34)=0),"",IF(MOD(25-$B34,52)&gt;MOD($C34-$B34,52),"",SUMPRODUCT((Sätze!$B$2:$B$251=$A34)*(Wochenmengen!$C$2:$C$251&gt;0)*(MOD(25-Wochenmengen!$C$2:$C$251,52)&lt;=MOD(Wochenmengen!$D$2:$D$251-Wochenmengen!$C$2:$C$251,52))*Wochenmengen!$F$2:$F$251)/$D34))</f>
        <v/>
      </c>
      <c r="AE34" s="36">
        <f>IF(OR($A34="",$B34="",$C34="",N($D34)=0),"",IF(MOD(26-$B34,52)&gt;MOD($C34-$B34,52),"",SUMPRODUCT((Sätze!$B$2:$B$251=$A34)*(Wochenmengen!$C$2:$C$251&gt;0)*(MOD(26-Wochenmengen!$C$2:$C$251,52)&lt;=MOD(Wochenmengen!$D$2:$D$251-Wochenmengen!$C$2:$C$251,52))*Wochenmengen!$F$2:$F$251)/$D34))</f>
        <v/>
      </c>
      <c r="AF34" s="36">
        <f>IF(OR($A34="",$B34="",$C34="",N($D34)=0),"",IF(MOD(27-$B34,52)&gt;MOD($C34-$B34,52),"",SUMPRODUCT((Sätze!$B$2:$B$251=$A34)*(Wochenmengen!$C$2:$C$251&gt;0)*(MOD(27-Wochenmengen!$C$2:$C$251,52)&lt;=MOD(Wochenmengen!$D$2:$D$251-Wochenmengen!$C$2:$C$251,52))*Wochenmengen!$F$2:$F$251)/$D34))</f>
        <v/>
      </c>
      <c r="AG34" s="36">
        <f>IF(OR($A34="",$B34="",$C34="",N($D34)=0),"",IF(MOD(28-$B34,52)&gt;MOD($C34-$B34,52),"",SUMPRODUCT((Sätze!$B$2:$B$251=$A34)*(Wochenmengen!$C$2:$C$251&gt;0)*(MOD(28-Wochenmengen!$C$2:$C$251,52)&lt;=MOD(Wochenmengen!$D$2:$D$251-Wochenmengen!$C$2:$C$251,52))*Wochenmengen!$F$2:$F$251)/$D34))</f>
        <v/>
      </c>
      <c r="AH34" s="36">
        <f>IF(OR($A34="",$B34="",$C34="",N($D34)=0),"",IF(MOD(29-$B34,52)&gt;MOD($C34-$B34,52),"",SUMPRODUCT((Sätze!$B$2:$B$251=$A34)*(Wochenmengen!$C$2:$C$251&gt;0)*(MOD(29-Wochenmengen!$C$2:$C$251,52)&lt;=MOD(Wochenmengen!$D$2:$D$251-Wochenmengen!$C$2:$C$251,52))*Wochenmengen!$F$2:$F$251)/$D34))</f>
        <v/>
      </c>
      <c r="AI34" s="36">
        <f>IF(OR($A34="",$B34="",$C34="",N($D34)=0),"",IF(MOD(30-$B34,52)&gt;MOD($C34-$B34,52),"",SUMPRODUCT((Sätze!$B$2:$B$251=$A34)*(Wochenmengen!$C$2:$C$251&gt;0)*(MOD(30-Wochenmengen!$C$2:$C$251,52)&lt;=MOD(Wochenmengen!$D$2:$D$251-Wochenmengen!$C$2:$C$251,52))*Wochenmengen!$F$2:$F$251)/$D34))</f>
        <v/>
      </c>
      <c r="AJ34" s="36">
        <f>IF(OR($A34="",$B34="",$C34="",N($D34)=0),"",IF(MOD(31-$B34,52)&gt;MOD($C34-$B34,52),"",SUMPRODUCT((Sätze!$B$2:$B$251=$A34)*(Wochenmengen!$C$2:$C$251&gt;0)*(MOD(31-Wochenmengen!$C$2:$C$251,52)&lt;=MOD(Wochenmengen!$D$2:$D$251-Wochenmengen!$C$2:$C$251,52))*Wochenmengen!$F$2:$F$251)/$D34))</f>
        <v/>
      </c>
      <c r="AK34" s="36">
        <f>IF(OR($A34="",$B34="",$C34="",N($D34)=0),"",IF(MOD(32-$B34,52)&gt;MOD($C34-$B34,52),"",SUMPRODUCT((Sätze!$B$2:$B$251=$A34)*(Wochenmengen!$C$2:$C$251&gt;0)*(MOD(32-Wochenmengen!$C$2:$C$251,52)&lt;=MOD(Wochenmengen!$D$2:$D$251-Wochenmengen!$C$2:$C$251,52))*Wochenmengen!$F$2:$F$251)/$D34))</f>
        <v/>
      </c>
      <c r="AL34" s="36">
        <f>IF(OR($A34="",$B34="",$C34="",N($D34)=0),"",IF(MOD(33-$B34,52)&gt;MOD($C34-$B34,52),"",SUMPRODUCT((Sätze!$B$2:$B$251=$A34)*(Wochenmengen!$C$2:$C$251&gt;0)*(MOD(33-Wochenmengen!$C$2:$C$251,52)&lt;=MOD(Wochenmengen!$D$2:$D$251-Wochenmengen!$C$2:$C$251,52))*Wochenmengen!$F$2:$F$251)/$D34))</f>
        <v/>
      </c>
      <c r="AM34" s="36">
        <f>IF(OR($A34="",$B34="",$C34="",N($D34)=0),"",IF(MOD(34-$B34,52)&gt;MOD($C34-$B34,52),"",SUMPRODUCT((Sätze!$B$2:$B$251=$A34)*(Wochenmengen!$C$2:$C$251&gt;0)*(MOD(34-Wochenmengen!$C$2:$C$251,52)&lt;=MOD(Wochenmengen!$D$2:$D$251-Wochenmengen!$C$2:$C$251,52))*Wochenmengen!$F$2:$F$251)/$D34))</f>
        <v/>
      </c>
      <c r="AN34" s="36">
        <f>IF(OR($A34="",$B34="",$C34="",N($D34)=0),"",IF(MOD(35-$B34,52)&gt;MOD($C34-$B34,52),"",SUMPRODUCT((Sätze!$B$2:$B$251=$A34)*(Wochenmengen!$C$2:$C$251&gt;0)*(MOD(35-Wochenmengen!$C$2:$C$251,52)&lt;=MOD(Wochenmengen!$D$2:$D$251-Wochenmengen!$C$2:$C$251,52))*Wochenmengen!$F$2:$F$251)/$D34))</f>
        <v/>
      </c>
      <c r="AO34" s="36">
        <f>IF(OR($A34="",$B34="",$C34="",N($D34)=0),"",IF(MOD(36-$B34,52)&gt;MOD($C34-$B34,52),"",SUMPRODUCT((Sätze!$B$2:$B$251=$A34)*(Wochenmengen!$C$2:$C$251&gt;0)*(MOD(36-Wochenmengen!$C$2:$C$251,52)&lt;=MOD(Wochenmengen!$D$2:$D$251-Wochenmengen!$C$2:$C$251,52))*Wochenmengen!$F$2:$F$251)/$D34))</f>
        <v/>
      </c>
      <c r="AP34" s="36">
        <f>IF(OR($A34="",$B34="",$C34="",N($D34)=0),"",IF(MOD(37-$B34,52)&gt;MOD($C34-$B34,52),"",SUMPRODUCT((Sätze!$B$2:$B$251=$A34)*(Wochenmengen!$C$2:$C$251&gt;0)*(MOD(37-Wochenmengen!$C$2:$C$251,52)&lt;=MOD(Wochenmengen!$D$2:$D$251-Wochenmengen!$C$2:$C$251,52))*Wochenmengen!$F$2:$F$251)/$D34))</f>
        <v/>
      </c>
      <c r="AQ34" s="36">
        <f>IF(OR($A34="",$B34="",$C34="",N($D34)=0),"",IF(MOD(38-$B34,52)&gt;MOD($C34-$B34,52),"",SUMPRODUCT((Sätze!$B$2:$B$251=$A34)*(Wochenmengen!$C$2:$C$251&gt;0)*(MOD(38-Wochenmengen!$C$2:$C$251,52)&lt;=MOD(Wochenmengen!$D$2:$D$251-Wochenmengen!$C$2:$C$251,52))*Wochenmengen!$F$2:$F$251)/$D34))</f>
        <v/>
      </c>
      <c r="AR34" s="36">
        <f>IF(OR($A34="",$B34="",$C34="",N($D34)=0),"",IF(MOD(39-$B34,52)&gt;MOD($C34-$B34,52),"",SUMPRODUCT((Sätze!$B$2:$B$251=$A34)*(Wochenmengen!$C$2:$C$251&gt;0)*(MOD(39-Wochenmengen!$C$2:$C$251,52)&lt;=MOD(Wochenmengen!$D$2:$D$251-Wochenmengen!$C$2:$C$251,52))*Wochenmengen!$F$2:$F$251)/$D34))</f>
        <v/>
      </c>
      <c r="AS34" s="36">
        <f>IF(OR($A34="",$B34="",$C34="",N($D34)=0),"",IF(MOD(40-$B34,52)&gt;MOD($C34-$B34,52),"",SUMPRODUCT((Sätze!$B$2:$B$251=$A34)*(Wochenmengen!$C$2:$C$251&gt;0)*(MOD(40-Wochenmengen!$C$2:$C$251,52)&lt;=MOD(Wochenmengen!$D$2:$D$251-Wochenmengen!$C$2:$C$251,52))*Wochenmengen!$F$2:$F$251)/$D34))</f>
        <v/>
      </c>
      <c r="AT34" s="36">
        <f>IF(OR($A34="",$B34="",$C34="",N($D34)=0),"",IF(MOD(41-$B34,52)&gt;MOD($C34-$B34,52),"",SUMPRODUCT((Sätze!$B$2:$B$251=$A34)*(Wochenmengen!$C$2:$C$251&gt;0)*(MOD(41-Wochenmengen!$C$2:$C$251,52)&lt;=MOD(Wochenmengen!$D$2:$D$251-Wochenmengen!$C$2:$C$251,52))*Wochenmengen!$F$2:$F$251)/$D34))</f>
        <v/>
      </c>
      <c r="AU34" s="36">
        <f>IF(OR($A34="",$B34="",$C34="",N($D34)=0),"",IF(MOD(42-$B34,52)&gt;MOD($C34-$B34,52),"",SUMPRODUCT((Sätze!$B$2:$B$251=$A34)*(Wochenmengen!$C$2:$C$251&gt;0)*(MOD(42-Wochenmengen!$C$2:$C$251,52)&lt;=MOD(Wochenmengen!$D$2:$D$251-Wochenmengen!$C$2:$C$251,52))*Wochenmengen!$F$2:$F$251)/$D34))</f>
        <v/>
      </c>
      <c r="AV34" s="36">
        <f>IF(OR($A34="",$B34="",$C34="",N($D34)=0),"",IF(MOD(43-$B34,52)&gt;MOD($C34-$B34,52),"",SUMPRODUCT((Sätze!$B$2:$B$251=$A34)*(Wochenmengen!$C$2:$C$251&gt;0)*(MOD(43-Wochenmengen!$C$2:$C$251,52)&lt;=MOD(Wochenmengen!$D$2:$D$251-Wochenmengen!$C$2:$C$251,52))*Wochenmengen!$F$2:$F$251)/$D34))</f>
        <v/>
      </c>
      <c r="AW34" s="36">
        <f>IF(OR($A34="",$B34="",$C34="",N($D34)=0),"",IF(MOD(44-$B34,52)&gt;MOD($C34-$B34,52),"",SUMPRODUCT((Sätze!$B$2:$B$251=$A34)*(Wochenmengen!$C$2:$C$251&gt;0)*(MOD(44-Wochenmengen!$C$2:$C$251,52)&lt;=MOD(Wochenmengen!$D$2:$D$251-Wochenmengen!$C$2:$C$251,52))*Wochenmengen!$F$2:$F$251)/$D34))</f>
        <v/>
      </c>
      <c r="AX34" s="36">
        <f>IF(OR($A34="",$B34="",$C34="",N($D34)=0),"",IF(MOD(45-$B34,52)&gt;MOD($C34-$B34,52),"",SUMPRODUCT((Sätze!$B$2:$B$251=$A34)*(Wochenmengen!$C$2:$C$251&gt;0)*(MOD(45-Wochenmengen!$C$2:$C$251,52)&lt;=MOD(Wochenmengen!$D$2:$D$251-Wochenmengen!$C$2:$C$251,52))*Wochenmengen!$F$2:$F$251)/$D34))</f>
        <v/>
      </c>
      <c r="AY34" s="36">
        <f>IF(OR($A34="",$B34="",$C34="",N($D34)=0),"",IF(MOD(46-$B34,52)&gt;MOD($C34-$B34,52),"",SUMPRODUCT((Sätze!$B$2:$B$251=$A34)*(Wochenmengen!$C$2:$C$251&gt;0)*(MOD(46-Wochenmengen!$C$2:$C$251,52)&lt;=MOD(Wochenmengen!$D$2:$D$251-Wochenmengen!$C$2:$C$251,52))*Wochenmengen!$F$2:$F$251)/$D34))</f>
        <v/>
      </c>
      <c r="AZ34" s="36">
        <f>IF(OR($A34="",$B34="",$C34="",N($D34)=0),"",IF(MOD(47-$B34,52)&gt;MOD($C34-$B34,52),"",SUMPRODUCT((Sätze!$B$2:$B$251=$A34)*(Wochenmengen!$C$2:$C$251&gt;0)*(MOD(47-Wochenmengen!$C$2:$C$251,52)&lt;=MOD(Wochenmengen!$D$2:$D$251-Wochenmengen!$C$2:$C$251,52))*Wochenmengen!$F$2:$F$251)/$D34))</f>
        <v/>
      </c>
      <c r="BA34" s="36">
        <f>IF(OR($A34="",$B34="",$C34="",N($D34)=0),"",IF(MOD(48-$B34,52)&gt;MOD($C34-$B34,52),"",SUMPRODUCT((Sätze!$B$2:$B$251=$A34)*(Wochenmengen!$C$2:$C$251&gt;0)*(MOD(48-Wochenmengen!$C$2:$C$251,52)&lt;=MOD(Wochenmengen!$D$2:$D$251-Wochenmengen!$C$2:$C$251,52))*Wochenmengen!$F$2:$F$251)/$D34))</f>
        <v/>
      </c>
      <c r="BB34" s="36">
        <f>IF(OR($A34="",$B34="",$C34="",N($D34)=0),"",IF(MOD(49-$B34,52)&gt;MOD($C34-$B34,52),"",SUMPRODUCT((Sätze!$B$2:$B$251=$A34)*(Wochenmengen!$C$2:$C$251&gt;0)*(MOD(49-Wochenmengen!$C$2:$C$251,52)&lt;=MOD(Wochenmengen!$D$2:$D$251-Wochenmengen!$C$2:$C$251,52))*Wochenmengen!$F$2:$F$251)/$D34))</f>
        <v/>
      </c>
      <c r="BC34" s="36">
        <f>IF(OR($A34="",$B34="",$C34="",N($D34)=0),"",IF(MOD(50-$B34,52)&gt;MOD($C34-$B34,52),"",SUMPRODUCT((Sätze!$B$2:$B$251=$A34)*(Wochenmengen!$C$2:$C$251&gt;0)*(MOD(50-Wochenmengen!$C$2:$C$251,52)&lt;=MOD(Wochenmengen!$D$2:$D$251-Wochenmengen!$C$2:$C$251,52))*Wochenmengen!$F$2:$F$251)/$D34))</f>
        <v/>
      </c>
      <c r="BD34" s="36">
        <f>IF(OR($A34="",$B34="",$C34="",N($D34)=0),"",IF(MOD(51-$B34,52)&gt;MOD($C34-$B34,52),"",SUMPRODUCT((Sätze!$B$2:$B$251=$A34)*(Wochenmengen!$C$2:$C$251&gt;0)*(MOD(51-Wochenmengen!$C$2:$C$251,52)&lt;=MOD(Wochenmengen!$D$2:$D$251-Wochenmengen!$C$2:$C$251,52))*Wochenmengen!$F$2:$F$251)/$D34))</f>
        <v/>
      </c>
      <c r="BE34" s="36">
        <f>IF(OR($A34="",$B34="",$C34="",N($D34)=0),"",IF(MOD(52-$B34,52)&gt;MOD($C34-$B34,52),"",SUMPRODUCT((Sätze!$B$2:$B$251=$A34)*(Wochenmengen!$C$2:$C$251&gt;0)*(MOD(52-Wochenmengen!$C$2:$C$251,52)&lt;=MOD(Wochenmengen!$D$2:$D$251-Wochenmengen!$C$2:$C$251,52))*Wochenmengen!$F$2:$F$251)/$D34))</f>
        <v/>
      </c>
      <c r="BF34" s="26">
        <f>IF($A34="","",SUMPRODUCT((F34:BE34&lt;&gt;"")*(F34:BE34&lt;1)))</f>
        <v/>
      </c>
    </row>
    <row r="35">
      <c r="A35" s="10">
        <f>IF(Bedarf!$B41="","",Bedarf!$B41)</f>
        <v/>
      </c>
      <c r="B35" s="26">
        <f>IF($A35="","",IF(Bedarf!$E41&lt;&gt;"",Bedarf!$E41,IFERROR(IF(_xlfn.MINIFS(Sätze!$H$2:$H$251,Sätze!$B$2:$B$251,$A35)=0,"",_xlfn.MINIFS(Sätze!$H$2:$H$251,Sätze!$B$2:$B$251,$A35)),"")))</f>
        <v/>
      </c>
      <c r="C35" s="26">
        <f>IF($A35="","",IF(Bedarf!$F41&lt;&gt;"",Bedarf!$F41,IFERROR(IF(_xlfn.MAXIFS(Sätze!$I$2:$I$251,Sätze!$B$2:$B$251,$A35)=0,"",_xlfn.MAXIFS(Sätze!$I$2:$I$251,Sätze!$B$2:$B$251,$A35)),"")))</f>
        <v/>
      </c>
      <c r="D35" s="15">
        <f>IF(OR($A35="",N(Bedarf!$G41)=0),"",Bedarf!$G41)</f>
        <v/>
      </c>
      <c r="E35" s="10">
        <f>IF($A35="","",T(Bedarf!$D41))</f>
        <v/>
      </c>
      <c r="F35" s="36">
        <f>IF(OR($A35="",$B35="",$C35="",N($D35)=0),"",IF(MOD(1-$B35,52)&gt;MOD($C35-$B35,52),"",SUMPRODUCT((Sätze!$B$2:$B$251=$A35)*(Wochenmengen!$C$2:$C$251&gt;0)*(MOD(1-Wochenmengen!$C$2:$C$251,52)&lt;=MOD(Wochenmengen!$D$2:$D$251-Wochenmengen!$C$2:$C$251,52))*Wochenmengen!$F$2:$F$251)/$D35))</f>
        <v/>
      </c>
      <c r="G35" s="36">
        <f>IF(OR($A35="",$B35="",$C35="",N($D35)=0),"",IF(MOD(2-$B35,52)&gt;MOD($C35-$B35,52),"",SUMPRODUCT((Sätze!$B$2:$B$251=$A35)*(Wochenmengen!$C$2:$C$251&gt;0)*(MOD(2-Wochenmengen!$C$2:$C$251,52)&lt;=MOD(Wochenmengen!$D$2:$D$251-Wochenmengen!$C$2:$C$251,52))*Wochenmengen!$F$2:$F$251)/$D35))</f>
        <v/>
      </c>
      <c r="H35" s="36">
        <f>IF(OR($A35="",$B35="",$C35="",N($D35)=0),"",IF(MOD(3-$B35,52)&gt;MOD($C35-$B35,52),"",SUMPRODUCT((Sätze!$B$2:$B$251=$A35)*(Wochenmengen!$C$2:$C$251&gt;0)*(MOD(3-Wochenmengen!$C$2:$C$251,52)&lt;=MOD(Wochenmengen!$D$2:$D$251-Wochenmengen!$C$2:$C$251,52))*Wochenmengen!$F$2:$F$251)/$D35))</f>
        <v/>
      </c>
      <c r="I35" s="36">
        <f>IF(OR($A35="",$B35="",$C35="",N($D35)=0),"",IF(MOD(4-$B35,52)&gt;MOD($C35-$B35,52),"",SUMPRODUCT((Sätze!$B$2:$B$251=$A35)*(Wochenmengen!$C$2:$C$251&gt;0)*(MOD(4-Wochenmengen!$C$2:$C$251,52)&lt;=MOD(Wochenmengen!$D$2:$D$251-Wochenmengen!$C$2:$C$251,52))*Wochenmengen!$F$2:$F$251)/$D35))</f>
        <v/>
      </c>
      <c r="J35" s="36">
        <f>IF(OR($A35="",$B35="",$C35="",N($D35)=0),"",IF(MOD(5-$B35,52)&gt;MOD($C35-$B35,52),"",SUMPRODUCT((Sätze!$B$2:$B$251=$A35)*(Wochenmengen!$C$2:$C$251&gt;0)*(MOD(5-Wochenmengen!$C$2:$C$251,52)&lt;=MOD(Wochenmengen!$D$2:$D$251-Wochenmengen!$C$2:$C$251,52))*Wochenmengen!$F$2:$F$251)/$D35))</f>
        <v/>
      </c>
      <c r="K35" s="36">
        <f>IF(OR($A35="",$B35="",$C35="",N($D35)=0),"",IF(MOD(6-$B35,52)&gt;MOD($C35-$B35,52),"",SUMPRODUCT((Sätze!$B$2:$B$251=$A35)*(Wochenmengen!$C$2:$C$251&gt;0)*(MOD(6-Wochenmengen!$C$2:$C$251,52)&lt;=MOD(Wochenmengen!$D$2:$D$251-Wochenmengen!$C$2:$C$251,52))*Wochenmengen!$F$2:$F$251)/$D35))</f>
        <v/>
      </c>
      <c r="L35" s="36">
        <f>IF(OR($A35="",$B35="",$C35="",N($D35)=0),"",IF(MOD(7-$B35,52)&gt;MOD($C35-$B35,52),"",SUMPRODUCT((Sätze!$B$2:$B$251=$A35)*(Wochenmengen!$C$2:$C$251&gt;0)*(MOD(7-Wochenmengen!$C$2:$C$251,52)&lt;=MOD(Wochenmengen!$D$2:$D$251-Wochenmengen!$C$2:$C$251,52))*Wochenmengen!$F$2:$F$251)/$D35))</f>
        <v/>
      </c>
      <c r="M35" s="36">
        <f>IF(OR($A35="",$B35="",$C35="",N($D35)=0),"",IF(MOD(8-$B35,52)&gt;MOD($C35-$B35,52),"",SUMPRODUCT((Sätze!$B$2:$B$251=$A35)*(Wochenmengen!$C$2:$C$251&gt;0)*(MOD(8-Wochenmengen!$C$2:$C$251,52)&lt;=MOD(Wochenmengen!$D$2:$D$251-Wochenmengen!$C$2:$C$251,52))*Wochenmengen!$F$2:$F$251)/$D35))</f>
        <v/>
      </c>
      <c r="N35" s="36">
        <f>IF(OR($A35="",$B35="",$C35="",N($D35)=0),"",IF(MOD(9-$B35,52)&gt;MOD($C35-$B35,52),"",SUMPRODUCT((Sätze!$B$2:$B$251=$A35)*(Wochenmengen!$C$2:$C$251&gt;0)*(MOD(9-Wochenmengen!$C$2:$C$251,52)&lt;=MOD(Wochenmengen!$D$2:$D$251-Wochenmengen!$C$2:$C$251,52))*Wochenmengen!$F$2:$F$251)/$D35))</f>
        <v/>
      </c>
      <c r="O35" s="36">
        <f>IF(OR($A35="",$B35="",$C35="",N($D35)=0),"",IF(MOD(10-$B35,52)&gt;MOD($C35-$B35,52),"",SUMPRODUCT((Sätze!$B$2:$B$251=$A35)*(Wochenmengen!$C$2:$C$251&gt;0)*(MOD(10-Wochenmengen!$C$2:$C$251,52)&lt;=MOD(Wochenmengen!$D$2:$D$251-Wochenmengen!$C$2:$C$251,52))*Wochenmengen!$F$2:$F$251)/$D35))</f>
        <v/>
      </c>
      <c r="P35" s="36">
        <f>IF(OR($A35="",$B35="",$C35="",N($D35)=0),"",IF(MOD(11-$B35,52)&gt;MOD($C35-$B35,52),"",SUMPRODUCT((Sätze!$B$2:$B$251=$A35)*(Wochenmengen!$C$2:$C$251&gt;0)*(MOD(11-Wochenmengen!$C$2:$C$251,52)&lt;=MOD(Wochenmengen!$D$2:$D$251-Wochenmengen!$C$2:$C$251,52))*Wochenmengen!$F$2:$F$251)/$D35))</f>
        <v/>
      </c>
      <c r="Q35" s="36">
        <f>IF(OR($A35="",$B35="",$C35="",N($D35)=0),"",IF(MOD(12-$B35,52)&gt;MOD($C35-$B35,52),"",SUMPRODUCT((Sätze!$B$2:$B$251=$A35)*(Wochenmengen!$C$2:$C$251&gt;0)*(MOD(12-Wochenmengen!$C$2:$C$251,52)&lt;=MOD(Wochenmengen!$D$2:$D$251-Wochenmengen!$C$2:$C$251,52))*Wochenmengen!$F$2:$F$251)/$D35))</f>
        <v/>
      </c>
      <c r="R35" s="36">
        <f>IF(OR($A35="",$B35="",$C35="",N($D35)=0),"",IF(MOD(13-$B35,52)&gt;MOD($C35-$B35,52),"",SUMPRODUCT((Sätze!$B$2:$B$251=$A35)*(Wochenmengen!$C$2:$C$251&gt;0)*(MOD(13-Wochenmengen!$C$2:$C$251,52)&lt;=MOD(Wochenmengen!$D$2:$D$251-Wochenmengen!$C$2:$C$251,52))*Wochenmengen!$F$2:$F$251)/$D35))</f>
        <v/>
      </c>
      <c r="S35" s="36">
        <f>IF(OR($A35="",$B35="",$C35="",N($D35)=0),"",IF(MOD(14-$B35,52)&gt;MOD($C35-$B35,52),"",SUMPRODUCT((Sätze!$B$2:$B$251=$A35)*(Wochenmengen!$C$2:$C$251&gt;0)*(MOD(14-Wochenmengen!$C$2:$C$251,52)&lt;=MOD(Wochenmengen!$D$2:$D$251-Wochenmengen!$C$2:$C$251,52))*Wochenmengen!$F$2:$F$251)/$D35))</f>
        <v/>
      </c>
      <c r="T35" s="36">
        <f>IF(OR($A35="",$B35="",$C35="",N($D35)=0),"",IF(MOD(15-$B35,52)&gt;MOD($C35-$B35,52),"",SUMPRODUCT((Sätze!$B$2:$B$251=$A35)*(Wochenmengen!$C$2:$C$251&gt;0)*(MOD(15-Wochenmengen!$C$2:$C$251,52)&lt;=MOD(Wochenmengen!$D$2:$D$251-Wochenmengen!$C$2:$C$251,52))*Wochenmengen!$F$2:$F$251)/$D35))</f>
        <v/>
      </c>
      <c r="U35" s="36">
        <f>IF(OR($A35="",$B35="",$C35="",N($D35)=0),"",IF(MOD(16-$B35,52)&gt;MOD($C35-$B35,52),"",SUMPRODUCT((Sätze!$B$2:$B$251=$A35)*(Wochenmengen!$C$2:$C$251&gt;0)*(MOD(16-Wochenmengen!$C$2:$C$251,52)&lt;=MOD(Wochenmengen!$D$2:$D$251-Wochenmengen!$C$2:$C$251,52))*Wochenmengen!$F$2:$F$251)/$D35))</f>
        <v/>
      </c>
      <c r="V35" s="36">
        <f>IF(OR($A35="",$B35="",$C35="",N($D35)=0),"",IF(MOD(17-$B35,52)&gt;MOD($C35-$B35,52),"",SUMPRODUCT((Sätze!$B$2:$B$251=$A35)*(Wochenmengen!$C$2:$C$251&gt;0)*(MOD(17-Wochenmengen!$C$2:$C$251,52)&lt;=MOD(Wochenmengen!$D$2:$D$251-Wochenmengen!$C$2:$C$251,52))*Wochenmengen!$F$2:$F$251)/$D35))</f>
        <v/>
      </c>
      <c r="W35" s="36">
        <f>IF(OR($A35="",$B35="",$C35="",N($D35)=0),"",IF(MOD(18-$B35,52)&gt;MOD($C35-$B35,52),"",SUMPRODUCT((Sätze!$B$2:$B$251=$A35)*(Wochenmengen!$C$2:$C$251&gt;0)*(MOD(18-Wochenmengen!$C$2:$C$251,52)&lt;=MOD(Wochenmengen!$D$2:$D$251-Wochenmengen!$C$2:$C$251,52))*Wochenmengen!$F$2:$F$251)/$D35))</f>
        <v/>
      </c>
      <c r="X35" s="36">
        <f>IF(OR($A35="",$B35="",$C35="",N($D35)=0),"",IF(MOD(19-$B35,52)&gt;MOD($C35-$B35,52),"",SUMPRODUCT((Sätze!$B$2:$B$251=$A35)*(Wochenmengen!$C$2:$C$251&gt;0)*(MOD(19-Wochenmengen!$C$2:$C$251,52)&lt;=MOD(Wochenmengen!$D$2:$D$251-Wochenmengen!$C$2:$C$251,52))*Wochenmengen!$F$2:$F$251)/$D35))</f>
        <v/>
      </c>
      <c r="Y35" s="36">
        <f>IF(OR($A35="",$B35="",$C35="",N($D35)=0),"",IF(MOD(20-$B35,52)&gt;MOD($C35-$B35,52),"",SUMPRODUCT((Sätze!$B$2:$B$251=$A35)*(Wochenmengen!$C$2:$C$251&gt;0)*(MOD(20-Wochenmengen!$C$2:$C$251,52)&lt;=MOD(Wochenmengen!$D$2:$D$251-Wochenmengen!$C$2:$C$251,52))*Wochenmengen!$F$2:$F$251)/$D35))</f>
        <v/>
      </c>
      <c r="Z35" s="36">
        <f>IF(OR($A35="",$B35="",$C35="",N($D35)=0),"",IF(MOD(21-$B35,52)&gt;MOD($C35-$B35,52),"",SUMPRODUCT((Sätze!$B$2:$B$251=$A35)*(Wochenmengen!$C$2:$C$251&gt;0)*(MOD(21-Wochenmengen!$C$2:$C$251,52)&lt;=MOD(Wochenmengen!$D$2:$D$251-Wochenmengen!$C$2:$C$251,52))*Wochenmengen!$F$2:$F$251)/$D35))</f>
        <v/>
      </c>
      <c r="AA35" s="36">
        <f>IF(OR($A35="",$B35="",$C35="",N($D35)=0),"",IF(MOD(22-$B35,52)&gt;MOD($C35-$B35,52),"",SUMPRODUCT((Sätze!$B$2:$B$251=$A35)*(Wochenmengen!$C$2:$C$251&gt;0)*(MOD(22-Wochenmengen!$C$2:$C$251,52)&lt;=MOD(Wochenmengen!$D$2:$D$251-Wochenmengen!$C$2:$C$251,52))*Wochenmengen!$F$2:$F$251)/$D35))</f>
        <v/>
      </c>
      <c r="AB35" s="36">
        <f>IF(OR($A35="",$B35="",$C35="",N($D35)=0),"",IF(MOD(23-$B35,52)&gt;MOD($C35-$B35,52),"",SUMPRODUCT((Sätze!$B$2:$B$251=$A35)*(Wochenmengen!$C$2:$C$251&gt;0)*(MOD(23-Wochenmengen!$C$2:$C$251,52)&lt;=MOD(Wochenmengen!$D$2:$D$251-Wochenmengen!$C$2:$C$251,52))*Wochenmengen!$F$2:$F$251)/$D35))</f>
        <v/>
      </c>
      <c r="AC35" s="36">
        <f>IF(OR($A35="",$B35="",$C35="",N($D35)=0),"",IF(MOD(24-$B35,52)&gt;MOD($C35-$B35,52),"",SUMPRODUCT((Sätze!$B$2:$B$251=$A35)*(Wochenmengen!$C$2:$C$251&gt;0)*(MOD(24-Wochenmengen!$C$2:$C$251,52)&lt;=MOD(Wochenmengen!$D$2:$D$251-Wochenmengen!$C$2:$C$251,52))*Wochenmengen!$F$2:$F$251)/$D35))</f>
        <v/>
      </c>
      <c r="AD35" s="36">
        <f>IF(OR($A35="",$B35="",$C35="",N($D35)=0),"",IF(MOD(25-$B35,52)&gt;MOD($C35-$B35,52),"",SUMPRODUCT((Sätze!$B$2:$B$251=$A35)*(Wochenmengen!$C$2:$C$251&gt;0)*(MOD(25-Wochenmengen!$C$2:$C$251,52)&lt;=MOD(Wochenmengen!$D$2:$D$251-Wochenmengen!$C$2:$C$251,52))*Wochenmengen!$F$2:$F$251)/$D35))</f>
        <v/>
      </c>
      <c r="AE35" s="36">
        <f>IF(OR($A35="",$B35="",$C35="",N($D35)=0),"",IF(MOD(26-$B35,52)&gt;MOD($C35-$B35,52),"",SUMPRODUCT((Sätze!$B$2:$B$251=$A35)*(Wochenmengen!$C$2:$C$251&gt;0)*(MOD(26-Wochenmengen!$C$2:$C$251,52)&lt;=MOD(Wochenmengen!$D$2:$D$251-Wochenmengen!$C$2:$C$251,52))*Wochenmengen!$F$2:$F$251)/$D35))</f>
        <v/>
      </c>
      <c r="AF35" s="36">
        <f>IF(OR($A35="",$B35="",$C35="",N($D35)=0),"",IF(MOD(27-$B35,52)&gt;MOD($C35-$B35,52),"",SUMPRODUCT((Sätze!$B$2:$B$251=$A35)*(Wochenmengen!$C$2:$C$251&gt;0)*(MOD(27-Wochenmengen!$C$2:$C$251,52)&lt;=MOD(Wochenmengen!$D$2:$D$251-Wochenmengen!$C$2:$C$251,52))*Wochenmengen!$F$2:$F$251)/$D35))</f>
        <v/>
      </c>
      <c r="AG35" s="36">
        <f>IF(OR($A35="",$B35="",$C35="",N($D35)=0),"",IF(MOD(28-$B35,52)&gt;MOD($C35-$B35,52),"",SUMPRODUCT((Sätze!$B$2:$B$251=$A35)*(Wochenmengen!$C$2:$C$251&gt;0)*(MOD(28-Wochenmengen!$C$2:$C$251,52)&lt;=MOD(Wochenmengen!$D$2:$D$251-Wochenmengen!$C$2:$C$251,52))*Wochenmengen!$F$2:$F$251)/$D35))</f>
        <v/>
      </c>
      <c r="AH35" s="36">
        <f>IF(OR($A35="",$B35="",$C35="",N($D35)=0),"",IF(MOD(29-$B35,52)&gt;MOD($C35-$B35,52),"",SUMPRODUCT((Sätze!$B$2:$B$251=$A35)*(Wochenmengen!$C$2:$C$251&gt;0)*(MOD(29-Wochenmengen!$C$2:$C$251,52)&lt;=MOD(Wochenmengen!$D$2:$D$251-Wochenmengen!$C$2:$C$251,52))*Wochenmengen!$F$2:$F$251)/$D35))</f>
        <v/>
      </c>
      <c r="AI35" s="36">
        <f>IF(OR($A35="",$B35="",$C35="",N($D35)=0),"",IF(MOD(30-$B35,52)&gt;MOD($C35-$B35,52),"",SUMPRODUCT((Sätze!$B$2:$B$251=$A35)*(Wochenmengen!$C$2:$C$251&gt;0)*(MOD(30-Wochenmengen!$C$2:$C$251,52)&lt;=MOD(Wochenmengen!$D$2:$D$251-Wochenmengen!$C$2:$C$251,52))*Wochenmengen!$F$2:$F$251)/$D35))</f>
        <v/>
      </c>
      <c r="AJ35" s="36">
        <f>IF(OR($A35="",$B35="",$C35="",N($D35)=0),"",IF(MOD(31-$B35,52)&gt;MOD($C35-$B35,52),"",SUMPRODUCT((Sätze!$B$2:$B$251=$A35)*(Wochenmengen!$C$2:$C$251&gt;0)*(MOD(31-Wochenmengen!$C$2:$C$251,52)&lt;=MOD(Wochenmengen!$D$2:$D$251-Wochenmengen!$C$2:$C$251,52))*Wochenmengen!$F$2:$F$251)/$D35))</f>
        <v/>
      </c>
      <c r="AK35" s="36">
        <f>IF(OR($A35="",$B35="",$C35="",N($D35)=0),"",IF(MOD(32-$B35,52)&gt;MOD($C35-$B35,52),"",SUMPRODUCT((Sätze!$B$2:$B$251=$A35)*(Wochenmengen!$C$2:$C$251&gt;0)*(MOD(32-Wochenmengen!$C$2:$C$251,52)&lt;=MOD(Wochenmengen!$D$2:$D$251-Wochenmengen!$C$2:$C$251,52))*Wochenmengen!$F$2:$F$251)/$D35))</f>
        <v/>
      </c>
      <c r="AL35" s="36">
        <f>IF(OR($A35="",$B35="",$C35="",N($D35)=0),"",IF(MOD(33-$B35,52)&gt;MOD($C35-$B35,52),"",SUMPRODUCT((Sätze!$B$2:$B$251=$A35)*(Wochenmengen!$C$2:$C$251&gt;0)*(MOD(33-Wochenmengen!$C$2:$C$251,52)&lt;=MOD(Wochenmengen!$D$2:$D$251-Wochenmengen!$C$2:$C$251,52))*Wochenmengen!$F$2:$F$251)/$D35))</f>
        <v/>
      </c>
      <c r="AM35" s="36">
        <f>IF(OR($A35="",$B35="",$C35="",N($D35)=0),"",IF(MOD(34-$B35,52)&gt;MOD($C35-$B35,52),"",SUMPRODUCT((Sätze!$B$2:$B$251=$A35)*(Wochenmengen!$C$2:$C$251&gt;0)*(MOD(34-Wochenmengen!$C$2:$C$251,52)&lt;=MOD(Wochenmengen!$D$2:$D$251-Wochenmengen!$C$2:$C$251,52))*Wochenmengen!$F$2:$F$251)/$D35))</f>
        <v/>
      </c>
      <c r="AN35" s="36">
        <f>IF(OR($A35="",$B35="",$C35="",N($D35)=0),"",IF(MOD(35-$B35,52)&gt;MOD($C35-$B35,52),"",SUMPRODUCT((Sätze!$B$2:$B$251=$A35)*(Wochenmengen!$C$2:$C$251&gt;0)*(MOD(35-Wochenmengen!$C$2:$C$251,52)&lt;=MOD(Wochenmengen!$D$2:$D$251-Wochenmengen!$C$2:$C$251,52))*Wochenmengen!$F$2:$F$251)/$D35))</f>
        <v/>
      </c>
      <c r="AO35" s="36">
        <f>IF(OR($A35="",$B35="",$C35="",N($D35)=0),"",IF(MOD(36-$B35,52)&gt;MOD($C35-$B35,52),"",SUMPRODUCT((Sätze!$B$2:$B$251=$A35)*(Wochenmengen!$C$2:$C$251&gt;0)*(MOD(36-Wochenmengen!$C$2:$C$251,52)&lt;=MOD(Wochenmengen!$D$2:$D$251-Wochenmengen!$C$2:$C$251,52))*Wochenmengen!$F$2:$F$251)/$D35))</f>
        <v/>
      </c>
      <c r="AP35" s="36">
        <f>IF(OR($A35="",$B35="",$C35="",N($D35)=0),"",IF(MOD(37-$B35,52)&gt;MOD($C35-$B35,52),"",SUMPRODUCT((Sätze!$B$2:$B$251=$A35)*(Wochenmengen!$C$2:$C$251&gt;0)*(MOD(37-Wochenmengen!$C$2:$C$251,52)&lt;=MOD(Wochenmengen!$D$2:$D$251-Wochenmengen!$C$2:$C$251,52))*Wochenmengen!$F$2:$F$251)/$D35))</f>
        <v/>
      </c>
      <c r="AQ35" s="36">
        <f>IF(OR($A35="",$B35="",$C35="",N($D35)=0),"",IF(MOD(38-$B35,52)&gt;MOD($C35-$B35,52),"",SUMPRODUCT((Sätze!$B$2:$B$251=$A35)*(Wochenmengen!$C$2:$C$251&gt;0)*(MOD(38-Wochenmengen!$C$2:$C$251,52)&lt;=MOD(Wochenmengen!$D$2:$D$251-Wochenmengen!$C$2:$C$251,52))*Wochenmengen!$F$2:$F$251)/$D35))</f>
        <v/>
      </c>
      <c r="AR35" s="36">
        <f>IF(OR($A35="",$B35="",$C35="",N($D35)=0),"",IF(MOD(39-$B35,52)&gt;MOD($C35-$B35,52),"",SUMPRODUCT((Sätze!$B$2:$B$251=$A35)*(Wochenmengen!$C$2:$C$251&gt;0)*(MOD(39-Wochenmengen!$C$2:$C$251,52)&lt;=MOD(Wochenmengen!$D$2:$D$251-Wochenmengen!$C$2:$C$251,52))*Wochenmengen!$F$2:$F$251)/$D35))</f>
        <v/>
      </c>
      <c r="AS35" s="36">
        <f>IF(OR($A35="",$B35="",$C35="",N($D35)=0),"",IF(MOD(40-$B35,52)&gt;MOD($C35-$B35,52),"",SUMPRODUCT((Sätze!$B$2:$B$251=$A35)*(Wochenmengen!$C$2:$C$251&gt;0)*(MOD(40-Wochenmengen!$C$2:$C$251,52)&lt;=MOD(Wochenmengen!$D$2:$D$251-Wochenmengen!$C$2:$C$251,52))*Wochenmengen!$F$2:$F$251)/$D35))</f>
        <v/>
      </c>
      <c r="AT35" s="36">
        <f>IF(OR($A35="",$B35="",$C35="",N($D35)=0),"",IF(MOD(41-$B35,52)&gt;MOD($C35-$B35,52),"",SUMPRODUCT((Sätze!$B$2:$B$251=$A35)*(Wochenmengen!$C$2:$C$251&gt;0)*(MOD(41-Wochenmengen!$C$2:$C$251,52)&lt;=MOD(Wochenmengen!$D$2:$D$251-Wochenmengen!$C$2:$C$251,52))*Wochenmengen!$F$2:$F$251)/$D35))</f>
        <v/>
      </c>
      <c r="AU35" s="36">
        <f>IF(OR($A35="",$B35="",$C35="",N($D35)=0),"",IF(MOD(42-$B35,52)&gt;MOD($C35-$B35,52),"",SUMPRODUCT((Sätze!$B$2:$B$251=$A35)*(Wochenmengen!$C$2:$C$251&gt;0)*(MOD(42-Wochenmengen!$C$2:$C$251,52)&lt;=MOD(Wochenmengen!$D$2:$D$251-Wochenmengen!$C$2:$C$251,52))*Wochenmengen!$F$2:$F$251)/$D35))</f>
        <v/>
      </c>
      <c r="AV35" s="36">
        <f>IF(OR($A35="",$B35="",$C35="",N($D35)=0),"",IF(MOD(43-$B35,52)&gt;MOD($C35-$B35,52),"",SUMPRODUCT((Sätze!$B$2:$B$251=$A35)*(Wochenmengen!$C$2:$C$251&gt;0)*(MOD(43-Wochenmengen!$C$2:$C$251,52)&lt;=MOD(Wochenmengen!$D$2:$D$251-Wochenmengen!$C$2:$C$251,52))*Wochenmengen!$F$2:$F$251)/$D35))</f>
        <v/>
      </c>
      <c r="AW35" s="36">
        <f>IF(OR($A35="",$B35="",$C35="",N($D35)=0),"",IF(MOD(44-$B35,52)&gt;MOD($C35-$B35,52),"",SUMPRODUCT((Sätze!$B$2:$B$251=$A35)*(Wochenmengen!$C$2:$C$251&gt;0)*(MOD(44-Wochenmengen!$C$2:$C$251,52)&lt;=MOD(Wochenmengen!$D$2:$D$251-Wochenmengen!$C$2:$C$251,52))*Wochenmengen!$F$2:$F$251)/$D35))</f>
        <v/>
      </c>
      <c r="AX35" s="36">
        <f>IF(OR($A35="",$B35="",$C35="",N($D35)=0),"",IF(MOD(45-$B35,52)&gt;MOD($C35-$B35,52),"",SUMPRODUCT((Sätze!$B$2:$B$251=$A35)*(Wochenmengen!$C$2:$C$251&gt;0)*(MOD(45-Wochenmengen!$C$2:$C$251,52)&lt;=MOD(Wochenmengen!$D$2:$D$251-Wochenmengen!$C$2:$C$251,52))*Wochenmengen!$F$2:$F$251)/$D35))</f>
        <v/>
      </c>
      <c r="AY35" s="36">
        <f>IF(OR($A35="",$B35="",$C35="",N($D35)=0),"",IF(MOD(46-$B35,52)&gt;MOD($C35-$B35,52),"",SUMPRODUCT((Sätze!$B$2:$B$251=$A35)*(Wochenmengen!$C$2:$C$251&gt;0)*(MOD(46-Wochenmengen!$C$2:$C$251,52)&lt;=MOD(Wochenmengen!$D$2:$D$251-Wochenmengen!$C$2:$C$251,52))*Wochenmengen!$F$2:$F$251)/$D35))</f>
        <v/>
      </c>
      <c r="AZ35" s="36">
        <f>IF(OR($A35="",$B35="",$C35="",N($D35)=0),"",IF(MOD(47-$B35,52)&gt;MOD($C35-$B35,52),"",SUMPRODUCT((Sätze!$B$2:$B$251=$A35)*(Wochenmengen!$C$2:$C$251&gt;0)*(MOD(47-Wochenmengen!$C$2:$C$251,52)&lt;=MOD(Wochenmengen!$D$2:$D$251-Wochenmengen!$C$2:$C$251,52))*Wochenmengen!$F$2:$F$251)/$D35))</f>
        <v/>
      </c>
      <c r="BA35" s="36">
        <f>IF(OR($A35="",$B35="",$C35="",N($D35)=0),"",IF(MOD(48-$B35,52)&gt;MOD($C35-$B35,52),"",SUMPRODUCT((Sätze!$B$2:$B$251=$A35)*(Wochenmengen!$C$2:$C$251&gt;0)*(MOD(48-Wochenmengen!$C$2:$C$251,52)&lt;=MOD(Wochenmengen!$D$2:$D$251-Wochenmengen!$C$2:$C$251,52))*Wochenmengen!$F$2:$F$251)/$D35))</f>
        <v/>
      </c>
      <c r="BB35" s="36">
        <f>IF(OR($A35="",$B35="",$C35="",N($D35)=0),"",IF(MOD(49-$B35,52)&gt;MOD($C35-$B35,52),"",SUMPRODUCT((Sätze!$B$2:$B$251=$A35)*(Wochenmengen!$C$2:$C$251&gt;0)*(MOD(49-Wochenmengen!$C$2:$C$251,52)&lt;=MOD(Wochenmengen!$D$2:$D$251-Wochenmengen!$C$2:$C$251,52))*Wochenmengen!$F$2:$F$251)/$D35))</f>
        <v/>
      </c>
      <c r="BC35" s="36">
        <f>IF(OR($A35="",$B35="",$C35="",N($D35)=0),"",IF(MOD(50-$B35,52)&gt;MOD($C35-$B35,52),"",SUMPRODUCT((Sätze!$B$2:$B$251=$A35)*(Wochenmengen!$C$2:$C$251&gt;0)*(MOD(50-Wochenmengen!$C$2:$C$251,52)&lt;=MOD(Wochenmengen!$D$2:$D$251-Wochenmengen!$C$2:$C$251,52))*Wochenmengen!$F$2:$F$251)/$D35))</f>
        <v/>
      </c>
      <c r="BD35" s="36">
        <f>IF(OR($A35="",$B35="",$C35="",N($D35)=0),"",IF(MOD(51-$B35,52)&gt;MOD($C35-$B35,52),"",SUMPRODUCT((Sätze!$B$2:$B$251=$A35)*(Wochenmengen!$C$2:$C$251&gt;0)*(MOD(51-Wochenmengen!$C$2:$C$251,52)&lt;=MOD(Wochenmengen!$D$2:$D$251-Wochenmengen!$C$2:$C$251,52))*Wochenmengen!$F$2:$F$251)/$D35))</f>
        <v/>
      </c>
      <c r="BE35" s="36">
        <f>IF(OR($A35="",$B35="",$C35="",N($D35)=0),"",IF(MOD(52-$B35,52)&gt;MOD($C35-$B35,52),"",SUMPRODUCT((Sätze!$B$2:$B$251=$A35)*(Wochenmengen!$C$2:$C$251&gt;0)*(MOD(52-Wochenmengen!$C$2:$C$251,52)&lt;=MOD(Wochenmengen!$D$2:$D$251-Wochenmengen!$C$2:$C$251,52))*Wochenmengen!$F$2:$F$251)/$D35))</f>
        <v/>
      </c>
      <c r="BF35" s="26">
        <f>IF($A35="","",SUMPRODUCT((F35:BE35&lt;&gt;"")*(F35:BE35&lt;1)))</f>
        <v/>
      </c>
    </row>
    <row r="36">
      <c r="A36" s="10">
        <f>IF(Bedarf!$B42="","",Bedarf!$B42)</f>
        <v/>
      </c>
      <c r="B36" s="26">
        <f>IF($A36="","",IF(Bedarf!$E42&lt;&gt;"",Bedarf!$E42,IFERROR(IF(_xlfn.MINIFS(Sätze!$H$2:$H$251,Sätze!$B$2:$B$251,$A36)=0,"",_xlfn.MINIFS(Sätze!$H$2:$H$251,Sätze!$B$2:$B$251,$A36)),"")))</f>
        <v/>
      </c>
      <c r="C36" s="26">
        <f>IF($A36="","",IF(Bedarf!$F42&lt;&gt;"",Bedarf!$F42,IFERROR(IF(_xlfn.MAXIFS(Sätze!$I$2:$I$251,Sätze!$B$2:$B$251,$A36)=0,"",_xlfn.MAXIFS(Sätze!$I$2:$I$251,Sätze!$B$2:$B$251,$A36)),"")))</f>
        <v/>
      </c>
      <c r="D36" s="15">
        <f>IF(OR($A36="",N(Bedarf!$G42)=0),"",Bedarf!$G42)</f>
        <v/>
      </c>
      <c r="E36" s="10">
        <f>IF($A36="","",T(Bedarf!$D42))</f>
        <v/>
      </c>
      <c r="F36" s="36">
        <f>IF(OR($A36="",$B36="",$C36="",N($D36)=0),"",IF(MOD(1-$B36,52)&gt;MOD($C36-$B36,52),"",SUMPRODUCT((Sätze!$B$2:$B$251=$A36)*(Wochenmengen!$C$2:$C$251&gt;0)*(MOD(1-Wochenmengen!$C$2:$C$251,52)&lt;=MOD(Wochenmengen!$D$2:$D$251-Wochenmengen!$C$2:$C$251,52))*Wochenmengen!$F$2:$F$251)/$D36))</f>
        <v/>
      </c>
      <c r="G36" s="36">
        <f>IF(OR($A36="",$B36="",$C36="",N($D36)=0),"",IF(MOD(2-$B36,52)&gt;MOD($C36-$B36,52),"",SUMPRODUCT((Sätze!$B$2:$B$251=$A36)*(Wochenmengen!$C$2:$C$251&gt;0)*(MOD(2-Wochenmengen!$C$2:$C$251,52)&lt;=MOD(Wochenmengen!$D$2:$D$251-Wochenmengen!$C$2:$C$251,52))*Wochenmengen!$F$2:$F$251)/$D36))</f>
        <v/>
      </c>
      <c r="H36" s="36">
        <f>IF(OR($A36="",$B36="",$C36="",N($D36)=0),"",IF(MOD(3-$B36,52)&gt;MOD($C36-$B36,52),"",SUMPRODUCT((Sätze!$B$2:$B$251=$A36)*(Wochenmengen!$C$2:$C$251&gt;0)*(MOD(3-Wochenmengen!$C$2:$C$251,52)&lt;=MOD(Wochenmengen!$D$2:$D$251-Wochenmengen!$C$2:$C$251,52))*Wochenmengen!$F$2:$F$251)/$D36))</f>
        <v/>
      </c>
      <c r="I36" s="36">
        <f>IF(OR($A36="",$B36="",$C36="",N($D36)=0),"",IF(MOD(4-$B36,52)&gt;MOD($C36-$B36,52),"",SUMPRODUCT((Sätze!$B$2:$B$251=$A36)*(Wochenmengen!$C$2:$C$251&gt;0)*(MOD(4-Wochenmengen!$C$2:$C$251,52)&lt;=MOD(Wochenmengen!$D$2:$D$251-Wochenmengen!$C$2:$C$251,52))*Wochenmengen!$F$2:$F$251)/$D36))</f>
        <v/>
      </c>
      <c r="J36" s="36">
        <f>IF(OR($A36="",$B36="",$C36="",N($D36)=0),"",IF(MOD(5-$B36,52)&gt;MOD($C36-$B36,52),"",SUMPRODUCT((Sätze!$B$2:$B$251=$A36)*(Wochenmengen!$C$2:$C$251&gt;0)*(MOD(5-Wochenmengen!$C$2:$C$251,52)&lt;=MOD(Wochenmengen!$D$2:$D$251-Wochenmengen!$C$2:$C$251,52))*Wochenmengen!$F$2:$F$251)/$D36))</f>
        <v/>
      </c>
      <c r="K36" s="36">
        <f>IF(OR($A36="",$B36="",$C36="",N($D36)=0),"",IF(MOD(6-$B36,52)&gt;MOD($C36-$B36,52),"",SUMPRODUCT((Sätze!$B$2:$B$251=$A36)*(Wochenmengen!$C$2:$C$251&gt;0)*(MOD(6-Wochenmengen!$C$2:$C$251,52)&lt;=MOD(Wochenmengen!$D$2:$D$251-Wochenmengen!$C$2:$C$251,52))*Wochenmengen!$F$2:$F$251)/$D36))</f>
        <v/>
      </c>
      <c r="L36" s="36">
        <f>IF(OR($A36="",$B36="",$C36="",N($D36)=0),"",IF(MOD(7-$B36,52)&gt;MOD($C36-$B36,52),"",SUMPRODUCT((Sätze!$B$2:$B$251=$A36)*(Wochenmengen!$C$2:$C$251&gt;0)*(MOD(7-Wochenmengen!$C$2:$C$251,52)&lt;=MOD(Wochenmengen!$D$2:$D$251-Wochenmengen!$C$2:$C$251,52))*Wochenmengen!$F$2:$F$251)/$D36))</f>
        <v/>
      </c>
      <c r="M36" s="36">
        <f>IF(OR($A36="",$B36="",$C36="",N($D36)=0),"",IF(MOD(8-$B36,52)&gt;MOD($C36-$B36,52),"",SUMPRODUCT((Sätze!$B$2:$B$251=$A36)*(Wochenmengen!$C$2:$C$251&gt;0)*(MOD(8-Wochenmengen!$C$2:$C$251,52)&lt;=MOD(Wochenmengen!$D$2:$D$251-Wochenmengen!$C$2:$C$251,52))*Wochenmengen!$F$2:$F$251)/$D36))</f>
        <v/>
      </c>
      <c r="N36" s="36">
        <f>IF(OR($A36="",$B36="",$C36="",N($D36)=0),"",IF(MOD(9-$B36,52)&gt;MOD($C36-$B36,52),"",SUMPRODUCT((Sätze!$B$2:$B$251=$A36)*(Wochenmengen!$C$2:$C$251&gt;0)*(MOD(9-Wochenmengen!$C$2:$C$251,52)&lt;=MOD(Wochenmengen!$D$2:$D$251-Wochenmengen!$C$2:$C$251,52))*Wochenmengen!$F$2:$F$251)/$D36))</f>
        <v/>
      </c>
      <c r="O36" s="36">
        <f>IF(OR($A36="",$B36="",$C36="",N($D36)=0),"",IF(MOD(10-$B36,52)&gt;MOD($C36-$B36,52),"",SUMPRODUCT((Sätze!$B$2:$B$251=$A36)*(Wochenmengen!$C$2:$C$251&gt;0)*(MOD(10-Wochenmengen!$C$2:$C$251,52)&lt;=MOD(Wochenmengen!$D$2:$D$251-Wochenmengen!$C$2:$C$251,52))*Wochenmengen!$F$2:$F$251)/$D36))</f>
        <v/>
      </c>
      <c r="P36" s="36">
        <f>IF(OR($A36="",$B36="",$C36="",N($D36)=0),"",IF(MOD(11-$B36,52)&gt;MOD($C36-$B36,52),"",SUMPRODUCT((Sätze!$B$2:$B$251=$A36)*(Wochenmengen!$C$2:$C$251&gt;0)*(MOD(11-Wochenmengen!$C$2:$C$251,52)&lt;=MOD(Wochenmengen!$D$2:$D$251-Wochenmengen!$C$2:$C$251,52))*Wochenmengen!$F$2:$F$251)/$D36))</f>
        <v/>
      </c>
      <c r="Q36" s="36">
        <f>IF(OR($A36="",$B36="",$C36="",N($D36)=0),"",IF(MOD(12-$B36,52)&gt;MOD($C36-$B36,52),"",SUMPRODUCT((Sätze!$B$2:$B$251=$A36)*(Wochenmengen!$C$2:$C$251&gt;0)*(MOD(12-Wochenmengen!$C$2:$C$251,52)&lt;=MOD(Wochenmengen!$D$2:$D$251-Wochenmengen!$C$2:$C$251,52))*Wochenmengen!$F$2:$F$251)/$D36))</f>
        <v/>
      </c>
      <c r="R36" s="36">
        <f>IF(OR($A36="",$B36="",$C36="",N($D36)=0),"",IF(MOD(13-$B36,52)&gt;MOD($C36-$B36,52),"",SUMPRODUCT((Sätze!$B$2:$B$251=$A36)*(Wochenmengen!$C$2:$C$251&gt;0)*(MOD(13-Wochenmengen!$C$2:$C$251,52)&lt;=MOD(Wochenmengen!$D$2:$D$251-Wochenmengen!$C$2:$C$251,52))*Wochenmengen!$F$2:$F$251)/$D36))</f>
        <v/>
      </c>
      <c r="S36" s="36">
        <f>IF(OR($A36="",$B36="",$C36="",N($D36)=0),"",IF(MOD(14-$B36,52)&gt;MOD($C36-$B36,52),"",SUMPRODUCT((Sätze!$B$2:$B$251=$A36)*(Wochenmengen!$C$2:$C$251&gt;0)*(MOD(14-Wochenmengen!$C$2:$C$251,52)&lt;=MOD(Wochenmengen!$D$2:$D$251-Wochenmengen!$C$2:$C$251,52))*Wochenmengen!$F$2:$F$251)/$D36))</f>
        <v/>
      </c>
      <c r="T36" s="36">
        <f>IF(OR($A36="",$B36="",$C36="",N($D36)=0),"",IF(MOD(15-$B36,52)&gt;MOD($C36-$B36,52),"",SUMPRODUCT((Sätze!$B$2:$B$251=$A36)*(Wochenmengen!$C$2:$C$251&gt;0)*(MOD(15-Wochenmengen!$C$2:$C$251,52)&lt;=MOD(Wochenmengen!$D$2:$D$251-Wochenmengen!$C$2:$C$251,52))*Wochenmengen!$F$2:$F$251)/$D36))</f>
        <v/>
      </c>
      <c r="U36" s="36">
        <f>IF(OR($A36="",$B36="",$C36="",N($D36)=0),"",IF(MOD(16-$B36,52)&gt;MOD($C36-$B36,52),"",SUMPRODUCT((Sätze!$B$2:$B$251=$A36)*(Wochenmengen!$C$2:$C$251&gt;0)*(MOD(16-Wochenmengen!$C$2:$C$251,52)&lt;=MOD(Wochenmengen!$D$2:$D$251-Wochenmengen!$C$2:$C$251,52))*Wochenmengen!$F$2:$F$251)/$D36))</f>
        <v/>
      </c>
      <c r="V36" s="36">
        <f>IF(OR($A36="",$B36="",$C36="",N($D36)=0),"",IF(MOD(17-$B36,52)&gt;MOD($C36-$B36,52),"",SUMPRODUCT((Sätze!$B$2:$B$251=$A36)*(Wochenmengen!$C$2:$C$251&gt;0)*(MOD(17-Wochenmengen!$C$2:$C$251,52)&lt;=MOD(Wochenmengen!$D$2:$D$251-Wochenmengen!$C$2:$C$251,52))*Wochenmengen!$F$2:$F$251)/$D36))</f>
        <v/>
      </c>
      <c r="W36" s="36">
        <f>IF(OR($A36="",$B36="",$C36="",N($D36)=0),"",IF(MOD(18-$B36,52)&gt;MOD($C36-$B36,52),"",SUMPRODUCT((Sätze!$B$2:$B$251=$A36)*(Wochenmengen!$C$2:$C$251&gt;0)*(MOD(18-Wochenmengen!$C$2:$C$251,52)&lt;=MOD(Wochenmengen!$D$2:$D$251-Wochenmengen!$C$2:$C$251,52))*Wochenmengen!$F$2:$F$251)/$D36))</f>
        <v/>
      </c>
      <c r="X36" s="36">
        <f>IF(OR($A36="",$B36="",$C36="",N($D36)=0),"",IF(MOD(19-$B36,52)&gt;MOD($C36-$B36,52),"",SUMPRODUCT((Sätze!$B$2:$B$251=$A36)*(Wochenmengen!$C$2:$C$251&gt;0)*(MOD(19-Wochenmengen!$C$2:$C$251,52)&lt;=MOD(Wochenmengen!$D$2:$D$251-Wochenmengen!$C$2:$C$251,52))*Wochenmengen!$F$2:$F$251)/$D36))</f>
        <v/>
      </c>
      <c r="Y36" s="36">
        <f>IF(OR($A36="",$B36="",$C36="",N($D36)=0),"",IF(MOD(20-$B36,52)&gt;MOD($C36-$B36,52),"",SUMPRODUCT((Sätze!$B$2:$B$251=$A36)*(Wochenmengen!$C$2:$C$251&gt;0)*(MOD(20-Wochenmengen!$C$2:$C$251,52)&lt;=MOD(Wochenmengen!$D$2:$D$251-Wochenmengen!$C$2:$C$251,52))*Wochenmengen!$F$2:$F$251)/$D36))</f>
        <v/>
      </c>
      <c r="Z36" s="36">
        <f>IF(OR($A36="",$B36="",$C36="",N($D36)=0),"",IF(MOD(21-$B36,52)&gt;MOD($C36-$B36,52),"",SUMPRODUCT((Sätze!$B$2:$B$251=$A36)*(Wochenmengen!$C$2:$C$251&gt;0)*(MOD(21-Wochenmengen!$C$2:$C$251,52)&lt;=MOD(Wochenmengen!$D$2:$D$251-Wochenmengen!$C$2:$C$251,52))*Wochenmengen!$F$2:$F$251)/$D36))</f>
        <v/>
      </c>
      <c r="AA36" s="36">
        <f>IF(OR($A36="",$B36="",$C36="",N($D36)=0),"",IF(MOD(22-$B36,52)&gt;MOD($C36-$B36,52),"",SUMPRODUCT((Sätze!$B$2:$B$251=$A36)*(Wochenmengen!$C$2:$C$251&gt;0)*(MOD(22-Wochenmengen!$C$2:$C$251,52)&lt;=MOD(Wochenmengen!$D$2:$D$251-Wochenmengen!$C$2:$C$251,52))*Wochenmengen!$F$2:$F$251)/$D36))</f>
        <v/>
      </c>
      <c r="AB36" s="36">
        <f>IF(OR($A36="",$B36="",$C36="",N($D36)=0),"",IF(MOD(23-$B36,52)&gt;MOD($C36-$B36,52),"",SUMPRODUCT((Sätze!$B$2:$B$251=$A36)*(Wochenmengen!$C$2:$C$251&gt;0)*(MOD(23-Wochenmengen!$C$2:$C$251,52)&lt;=MOD(Wochenmengen!$D$2:$D$251-Wochenmengen!$C$2:$C$251,52))*Wochenmengen!$F$2:$F$251)/$D36))</f>
        <v/>
      </c>
      <c r="AC36" s="36">
        <f>IF(OR($A36="",$B36="",$C36="",N($D36)=0),"",IF(MOD(24-$B36,52)&gt;MOD($C36-$B36,52),"",SUMPRODUCT((Sätze!$B$2:$B$251=$A36)*(Wochenmengen!$C$2:$C$251&gt;0)*(MOD(24-Wochenmengen!$C$2:$C$251,52)&lt;=MOD(Wochenmengen!$D$2:$D$251-Wochenmengen!$C$2:$C$251,52))*Wochenmengen!$F$2:$F$251)/$D36))</f>
        <v/>
      </c>
      <c r="AD36" s="36">
        <f>IF(OR($A36="",$B36="",$C36="",N($D36)=0),"",IF(MOD(25-$B36,52)&gt;MOD($C36-$B36,52),"",SUMPRODUCT((Sätze!$B$2:$B$251=$A36)*(Wochenmengen!$C$2:$C$251&gt;0)*(MOD(25-Wochenmengen!$C$2:$C$251,52)&lt;=MOD(Wochenmengen!$D$2:$D$251-Wochenmengen!$C$2:$C$251,52))*Wochenmengen!$F$2:$F$251)/$D36))</f>
        <v/>
      </c>
      <c r="AE36" s="36">
        <f>IF(OR($A36="",$B36="",$C36="",N($D36)=0),"",IF(MOD(26-$B36,52)&gt;MOD($C36-$B36,52),"",SUMPRODUCT((Sätze!$B$2:$B$251=$A36)*(Wochenmengen!$C$2:$C$251&gt;0)*(MOD(26-Wochenmengen!$C$2:$C$251,52)&lt;=MOD(Wochenmengen!$D$2:$D$251-Wochenmengen!$C$2:$C$251,52))*Wochenmengen!$F$2:$F$251)/$D36))</f>
        <v/>
      </c>
      <c r="AF36" s="36">
        <f>IF(OR($A36="",$B36="",$C36="",N($D36)=0),"",IF(MOD(27-$B36,52)&gt;MOD($C36-$B36,52),"",SUMPRODUCT((Sätze!$B$2:$B$251=$A36)*(Wochenmengen!$C$2:$C$251&gt;0)*(MOD(27-Wochenmengen!$C$2:$C$251,52)&lt;=MOD(Wochenmengen!$D$2:$D$251-Wochenmengen!$C$2:$C$251,52))*Wochenmengen!$F$2:$F$251)/$D36))</f>
        <v/>
      </c>
      <c r="AG36" s="36">
        <f>IF(OR($A36="",$B36="",$C36="",N($D36)=0),"",IF(MOD(28-$B36,52)&gt;MOD($C36-$B36,52),"",SUMPRODUCT((Sätze!$B$2:$B$251=$A36)*(Wochenmengen!$C$2:$C$251&gt;0)*(MOD(28-Wochenmengen!$C$2:$C$251,52)&lt;=MOD(Wochenmengen!$D$2:$D$251-Wochenmengen!$C$2:$C$251,52))*Wochenmengen!$F$2:$F$251)/$D36))</f>
        <v/>
      </c>
      <c r="AH36" s="36">
        <f>IF(OR($A36="",$B36="",$C36="",N($D36)=0),"",IF(MOD(29-$B36,52)&gt;MOD($C36-$B36,52),"",SUMPRODUCT((Sätze!$B$2:$B$251=$A36)*(Wochenmengen!$C$2:$C$251&gt;0)*(MOD(29-Wochenmengen!$C$2:$C$251,52)&lt;=MOD(Wochenmengen!$D$2:$D$251-Wochenmengen!$C$2:$C$251,52))*Wochenmengen!$F$2:$F$251)/$D36))</f>
        <v/>
      </c>
      <c r="AI36" s="36">
        <f>IF(OR($A36="",$B36="",$C36="",N($D36)=0),"",IF(MOD(30-$B36,52)&gt;MOD($C36-$B36,52),"",SUMPRODUCT((Sätze!$B$2:$B$251=$A36)*(Wochenmengen!$C$2:$C$251&gt;0)*(MOD(30-Wochenmengen!$C$2:$C$251,52)&lt;=MOD(Wochenmengen!$D$2:$D$251-Wochenmengen!$C$2:$C$251,52))*Wochenmengen!$F$2:$F$251)/$D36))</f>
        <v/>
      </c>
      <c r="AJ36" s="36">
        <f>IF(OR($A36="",$B36="",$C36="",N($D36)=0),"",IF(MOD(31-$B36,52)&gt;MOD($C36-$B36,52),"",SUMPRODUCT((Sätze!$B$2:$B$251=$A36)*(Wochenmengen!$C$2:$C$251&gt;0)*(MOD(31-Wochenmengen!$C$2:$C$251,52)&lt;=MOD(Wochenmengen!$D$2:$D$251-Wochenmengen!$C$2:$C$251,52))*Wochenmengen!$F$2:$F$251)/$D36))</f>
        <v/>
      </c>
      <c r="AK36" s="36">
        <f>IF(OR($A36="",$B36="",$C36="",N($D36)=0),"",IF(MOD(32-$B36,52)&gt;MOD($C36-$B36,52),"",SUMPRODUCT((Sätze!$B$2:$B$251=$A36)*(Wochenmengen!$C$2:$C$251&gt;0)*(MOD(32-Wochenmengen!$C$2:$C$251,52)&lt;=MOD(Wochenmengen!$D$2:$D$251-Wochenmengen!$C$2:$C$251,52))*Wochenmengen!$F$2:$F$251)/$D36))</f>
        <v/>
      </c>
      <c r="AL36" s="36">
        <f>IF(OR($A36="",$B36="",$C36="",N($D36)=0),"",IF(MOD(33-$B36,52)&gt;MOD($C36-$B36,52),"",SUMPRODUCT((Sätze!$B$2:$B$251=$A36)*(Wochenmengen!$C$2:$C$251&gt;0)*(MOD(33-Wochenmengen!$C$2:$C$251,52)&lt;=MOD(Wochenmengen!$D$2:$D$251-Wochenmengen!$C$2:$C$251,52))*Wochenmengen!$F$2:$F$251)/$D36))</f>
        <v/>
      </c>
      <c r="AM36" s="36">
        <f>IF(OR($A36="",$B36="",$C36="",N($D36)=0),"",IF(MOD(34-$B36,52)&gt;MOD($C36-$B36,52),"",SUMPRODUCT((Sätze!$B$2:$B$251=$A36)*(Wochenmengen!$C$2:$C$251&gt;0)*(MOD(34-Wochenmengen!$C$2:$C$251,52)&lt;=MOD(Wochenmengen!$D$2:$D$251-Wochenmengen!$C$2:$C$251,52))*Wochenmengen!$F$2:$F$251)/$D36))</f>
        <v/>
      </c>
      <c r="AN36" s="36">
        <f>IF(OR($A36="",$B36="",$C36="",N($D36)=0),"",IF(MOD(35-$B36,52)&gt;MOD($C36-$B36,52),"",SUMPRODUCT((Sätze!$B$2:$B$251=$A36)*(Wochenmengen!$C$2:$C$251&gt;0)*(MOD(35-Wochenmengen!$C$2:$C$251,52)&lt;=MOD(Wochenmengen!$D$2:$D$251-Wochenmengen!$C$2:$C$251,52))*Wochenmengen!$F$2:$F$251)/$D36))</f>
        <v/>
      </c>
      <c r="AO36" s="36">
        <f>IF(OR($A36="",$B36="",$C36="",N($D36)=0),"",IF(MOD(36-$B36,52)&gt;MOD($C36-$B36,52),"",SUMPRODUCT((Sätze!$B$2:$B$251=$A36)*(Wochenmengen!$C$2:$C$251&gt;0)*(MOD(36-Wochenmengen!$C$2:$C$251,52)&lt;=MOD(Wochenmengen!$D$2:$D$251-Wochenmengen!$C$2:$C$251,52))*Wochenmengen!$F$2:$F$251)/$D36))</f>
        <v/>
      </c>
      <c r="AP36" s="36">
        <f>IF(OR($A36="",$B36="",$C36="",N($D36)=0),"",IF(MOD(37-$B36,52)&gt;MOD($C36-$B36,52),"",SUMPRODUCT((Sätze!$B$2:$B$251=$A36)*(Wochenmengen!$C$2:$C$251&gt;0)*(MOD(37-Wochenmengen!$C$2:$C$251,52)&lt;=MOD(Wochenmengen!$D$2:$D$251-Wochenmengen!$C$2:$C$251,52))*Wochenmengen!$F$2:$F$251)/$D36))</f>
        <v/>
      </c>
      <c r="AQ36" s="36">
        <f>IF(OR($A36="",$B36="",$C36="",N($D36)=0),"",IF(MOD(38-$B36,52)&gt;MOD($C36-$B36,52),"",SUMPRODUCT((Sätze!$B$2:$B$251=$A36)*(Wochenmengen!$C$2:$C$251&gt;0)*(MOD(38-Wochenmengen!$C$2:$C$251,52)&lt;=MOD(Wochenmengen!$D$2:$D$251-Wochenmengen!$C$2:$C$251,52))*Wochenmengen!$F$2:$F$251)/$D36))</f>
        <v/>
      </c>
      <c r="AR36" s="36">
        <f>IF(OR($A36="",$B36="",$C36="",N($D36)=0),"",IF(MOD(39-$B36,52)&gt;MOD($C36-$B36,52),"",SUMPRODUCT((Sätze!$B$2:$B$251=$A36)*(Wochenmengen!$C$2:$C$251&gt;0)*(MOD(39-Wochenmengen!$C$2:$C$251,52)&lt;=MOD(Wochenmengen!$D$2:$D$251-Wochenmengen!$C$2:$C$251,52))*Wochenmengen!$F$2:$F$251)/$D36))</f>
        <v/>
      </c>
      <c r="AS36" s="36">
        <f>IF(OR($A36="",$B36="",$C36="",N($D36)=0),"",IF(MOD(40-$B36,52)&gt;MOD($C36-$B36,52),"",SUMPRODUCT((Sätze!$B$2:$B$251=$A36)*(Wochenmengen!$C$2:$C$251&gt;0)*(MOD(40-Wochenmengen!$C$2:$C$251,52)&lt;=MOD(Wochenmengen!$D$2:$D$251-Wochenmengen!$C$2:$C$251,52))*Wochenmengen!$F$2:$F$251)/$D36))</f>
        <v/>
      </c>
      <c r="AT36" s="36">
        <f>IF(OR($A36="",$B36="",$C36="",N($D36)=0),"",IF(MOD(41-$B36,52)&gt;MOD($C36-$B36,52),"",SUMPRODUCT((Sätze!$B$2:$B$251=$A36)*(Wochenmengen!$C$2:$C$251&gt;0)*(MOD(41-Wochenmengen!$C$2:$C$251,52)&lt;=MOD(Wochenmengen!$D$2:$D$251-Wochenmengen!$C$2:$C$251,52))*Wochenmengen!$F$2:$F$251)/$D36))</f>
        <v/>
      </c>
      <c r="AU36" s="36">
        <f>IF(OR($A36="",$B36="",$C36="",N($D36)=0),"",IF(MOD(42-$B36,52)&gt;MOD($C36-$B36,52),"",SUMPRODUCT((Sätze!$B$2:$B$251=$A36)*(Wochenmengen!$C$2:$C$251&gt;0)*(MOD(42-Wochenmengen!$C$2:$C$251,52)&lt;=MOD(Wochenmengen!$D$2:$D$251-Wochenmengen!$C$2:$C$251,52))*Wochenmengen!$F$2:$F$251)/$D36))</f>
        <v/>
      </c>
      <c r="AV36" s="36">
        <f>IF(OR($A36="",$B36="",$C36="",N($D36)=0),"",IF(MOD(43-$B36,52)&gt;MOD($C36-$B36,52),"",SUMPRODUCT((Sätze!$B$2:$B$251=$A36)*(Wochenmengen!$C$2:$C$251&gt;0)*(MOD(43-Wochenmengen!$C$2:$C$251,52)&lt;=MOD(Wochenmengen!$D$2:$D$251-Wochenmengen!$C$2:$C$251,52))*Wochenmengen!$F$2:$F$251)/$D36))</f>
        <v/>
      </c>
      <c r="AW36" s="36">
        <f>IF(OR($A36="",$B36="",$C36="",N($D36)=0),"",IF(MOD(44-$B36,52)&gt;MOD($C36-$B36,52),"",SUMPRODUCT((Sätze!$B$2:$B$251=$A36)*(Wochenmengen!$C$2:$C$251&gt;0)*(MOD(44-Wochenmengen!$C$2:$C$251,52)&lt;=MOD(Wochenmengen!$D$2:$D$251-Wochenmengen!$C$2:$C$251,52))*Wochenmengen!$F$2:$F$251)/$D36))</f>
        <v/>
      </c>
      <c r="AX36" s="36">
        <f>IF(OR($A36="",$B36="",$C36="",N($D36)=0),"",IF(MOD(45-$B36,52)&gt;MOD($C36-$B36,52),"",SUMPRODUCT((Sätze!$B$2:$B$251=$A36)*(Wochenmengen!$C$2:$C$251&gt;0)*(MOD(45-Wochenmengen!$C$2:$C$251,52)&lt;=MOD(Wochenmengen!$D$2:$D$251-Wochenmengen!$C$2:$C$251,52))*Wochenmengen!$F$2:$F$251)/$D36))</f>
        <v/>
      </c>
      <c r="AY36" s="36">
        <f>IF(OR($A36="",$B36="",$C36="",N($D36)=0),"",IF(MOD(46-$B36,52)&gt;MOD($C36-$B36,52),"",SUMPRODUCT((Sätze!$B$2:$B$251=$A36)*(Wochenmengen!$C$2:$C$251&gt;0)*(MOD(46-Wochenmengen!$C$2:$C$251,52)&lt;=MOD(Wochenmengen!$D$2:$D$251-Wochenmengen!$C$2:$C$251,52))*Wochenmengen!$F$2:$F$251)/$D36))</f>
        <v/>
      </c>
      <c r="AZ36" s="36">
        <f>IF(OR($A36="",$B36="",$C36="",N($D36)=0),"",IF(MOD(47-$B36,52)&gt;MOD($C36-$B36,52),"",SUMPRODUCT((Sätze!$B$2:$B$251=$A36)*(Wochenmengen!$C$2:$C$251&gt;0)*(MOD(47-Wochenmengen!$C$2:$C$251,52)&lt;=MOD(Wochenmengen!$D$2:$D$251-Wochenmengen!$C$2:$C$251,52))*Wochenmengen!$F$2:$F$251)/$D36))</f>
        <v/>
      </c>
      <c r="BA36" s="36">
        <f>IF(OR($A36="",$B36="",$C36="",N($D36)=0),"",IF(MOD(48-$B36,52)&gt;MOD($C36-$B36,52),"",SUMPRODUCT((Sätze!$B$2:$B$251=$A36)*(Wochenmengen!$C$2:$C$251&gt;0)*(MOD(48-Wochenmengen!$C$2:$C$251,52)&lt;=MOD(Wochenmengen!$D$2:$D$251-Wochenmengen!$C$2:$C$251,52))*Wochenmengen!$F$2:$F$251)/$D36))</f>
        <v/>
      </c>
      <c r="BB36" s="36">
        <f>IF(OR($A36="",$B36="",$C36="",N($D36)=0),"",IF(MOD(49-$B36,52)&gt;MOD($C36-$B36,52),"",SUMPRODUCT((Sätze!$B$2:$B$251=$A36)*(Wochenmengen!$C$2:$C$251&gt;0)*(MOD(49-Wochenmengen!$C$2:$C$251,52)&lt;=MOD(Wochenmengen!$D$2:$D$251-Wochenmengen!$C$2:$C$251,52))*Wochenmengen!$F$2:$F$251)/$D36))</f>
        <v/>
      </c>
      <c r="BC36" s="36">
        <f>IF(OR($A36="",$B36="",$C36="",N($D36)=0),"",IF(MOD(50-$B36,52)&gt;MOD($C36-$B36,52),"",SUMPRODUCT((Sätze!$B$2:$B$251=$A36)*(Wochenmengen!$C$2:$C$251&gt;0)*(MOD(50-Wochenmengen!$C$2:$C$251,52)&lt;=MOD(Wochenmengen!$D$2:$D$251-Wochenmengen!$C$2:$C$251,52))*Wochenmengen!$F$2:$F$251)/$D36))</f>
        <v/>
      </c>
      <c r="BD36" s="36">
        <f>IF(OR($A36="",$B36="",$C36="",N($D36)=0),"",IF(MOD(51-$B36,52)&gt;MOD($C36-$B36,52),"",SUMPRODUCT((Sätze!$B$2:$B$251=$A36)*(Wochenmengen!$C$2:$C$251&gt;0)*(MOD(51-Wochenmengen!$C$2:$C$251,52)&lt;=MOD(Wochenmengen!$D$2:$D$251-Wochenmengen!$C$2:$C$251,52))*Wochenmengen!$F$2:$F$251)/$D36))</f>
        <v/>
      </c>
      <c r="BE36" s="36">
        <f>IF(OR($A36="",$B36="",$C36="",N($D36)=0),"",IF(MOD(52-$B36,52)&gt;MOD($C36-$B36,52),"",SUMPRODUCT((Sätze!$B$2:$B$251=$A36)*(Wochenmengen!$C$2:$C$251&gt;0)*(MOD(52-Wochenmengen!$C$2:$C$251,52)&lt;=MOD(Wochenmengen!$D$2:$D$251-Wochenmengen!$C$2:$C$251,52))*Wochenmengen!$F$2:$F$251)/$D36))</f>
        <v/>
      </c>
      <c r="BF36" s="26">
        <f>IF($A36="","",SUMPRODUCT((F36:BE36&lt;&gt;"")*(F36:BE36&lt;1)))</f>
        <v/>
      </c>
    </row>
    <row r="37">
      <c r="A37" s="10">
        <f>IF(Bedarf!$B43="","",Bedarf!$B43)</f>
        <v/>
      </c>
      <c r="B37" s="26">
        <f>IF($A37="","",IF(Bedarf!$E43&lt;&gt;"",Bedarf!$E43,IFERROR(IF(_xlfn.MINIFS(Sätze!$H$2:$H$251,Sätze!$B$2:$B$251,$A37)=0,"",_xlfn.MINIFS(Sätze!$H$2:$H$251,Sätze!$B$2:$B$251,$A37)),"")))</f>
        <v/>
      </c>
      <c r="C37" s="26">
        <f>IF($A37="","",IF(Bedarf!$F43&lt;&gt;"",Bedarf!$F43,IFERROR(IF(_xlfn.MAXIFS(Sätze!$I$2:$I$251,Sätze!$B$2:$B$251,$A37)=0,"",_xlfn.MAXIFS(Sätze!$I$2:$I$251,Sätze!$B$2:$B$251,$A37)),"")))</f>
        <v/>
      </c>
      <c r="D37" s="15">
        <f>IF(OR($A37="",N(Bedarf!$G43)=0),"",Bedarf!$G43)</f>
        <v/>
      </c>
      <c r="E37" s="10">
        <f>IF($A37="","",T(Bedarf!$D43))</f>
        <v/>
      </c>
      <c r="F37" s="36">
        <f>IF(OR($A37="",$B37="",$C37="",N($D37)=0),"",IF(MOD(1-$B37,52)&gt;MOD($C37-$B37,52),"",SUMPRODUCT((Sätze!$B$2:$B$251=$A37)*(Wochenmengen!$C$2:$C$251&gt;0)*(MOD(1-Wochenmengen!$C$2:$C$251,52)&lt;=MOD(Wochenmengen!$D$2:$D$251-Wochenmengen!$C$2:$C$251,52))*Wochenmengen!$F$2:$F$251)/$D37))</f>
        <v/>
      </c>
      <c r="G37" s="36">
        <f>IF(OR($A37="",$B37="",$C37="",N($D37)=0),"",IF(MOD(2-$B37,52)&gt;MOD($C37-$B37,52),"",SUMPRODUCT((Sätze!$B$2:$B$251=$A37)*(Wochenmengen!$C$2:$C$251&gt;0)*(MOD(2-Wochenmengen!$C$2:$C$251,52)&lt;=MOD(Wochenmengen!$D$2:$D$251-Wochenmengen!$C$2:$C$251,52))*Wochenmengen!$F$2:$F$251)/$D37))</f>
        <v/>
      </c>
      <c r="H37" s="36">
        <f>IF(OR($A37="",$B37="",$C37="",N($D37)=0),"",IF(MOD(3-$B37,52)&gt;MOD($C37-$B37,52),"",SUMPRODUCT((Sätze!$B$2:$B$251=$A37)*(Wochenmengen!$C$2:$C$251&gt;0)*(MOD(3-Wochenmengen!$C$2:$C$251,52)&lt;=MOD(Wochenmengen!$D$2:$D$251-Wochenmengen!$C$2:$C$251,52))*Wochenmengen!$F$2:$F$251)/$D37))</f>
        <v/>
      </c>
      <c r="I37" s="36">
        <f>IF(OR($A37="",$B37="",$C37="",N($D37)=0),"",IF(MOD(4-$B37,52)&gt;MOD($C37-$B37,52),"",SUMPRODUCT((Sätze!$B$2:$B$251=$A37)*(Wochenmengen!$C$2:$C$251&gt;0)*(MOD(4-Wochenmengen!$C$2:$C$251,52)&lt;=MOD(Wochenmengen!$D$2:$D$251-Wochenmengen!$C$2:$C$251,52))*Wochenmengen!$F$2:$F$251)/$D37))</f>
        <v/>
      </c>
      <c r="J37" s="36">
        <f>IF(OR($A37="",$B37="",$C37="",N($D37)=0),"",IF(MOD(5-$B37,52)&gt;MOD($C37-$B37,52),"",SUMPRODUCT((Sätze!$B$2:$B$251=$A37)*(Wochenmengen!$C$2:$C$251&gt;0)*(MOD(5-Wochenmengen!$C$2:$C$251,52)&lt;=MOD(Wochenmengen!$D$2:$D$251-Wochenmengen!$C$2:$C$251,52))*Wochenmengen!$F$2:$F$251)/$D37))</f>
        <v/>
      </c>
      <c r="K37" s="36">
        <f>IF(OR($A37="",$B37="",$C37="",N($D37)=0),"",IF(MOD(6-$B37,52)&gt;MOD($C37-$B37,52),"",SUMPRODUCT((Sätze!$B$2:$B$251=$A37)*(Wochenmengen!$C$2:$C$251&gt;0)*(MOD(6-Wochenmengen!$C$2:$C$251,52)&lt;=MOD(Wochenmengen!$D$2:$D$251-Wochenmengen!$C$2:$C$251,52))*Wochenmengen!$F$2:$F$251)/$D37))</f>
        <v/>
      </c>
      <c r="L37" s="36">
        <f>IF(OR($A37="",$B37="",$C37="",N($D37)=0),"",IF(MOD(7-$B37,52)&gt;MOD($C37-$B37,52),"",SUMPRODUCT((Sätze!$B$2:$B$251=$A37)*(Wochenmengen!$C$2:$C$251&gt;0)*(MOD(7-Wochenmengen!$C$2:$C$251,52)&lt;=MOD(Wochenmengen!$D$2:$D$251-Wochenmengen!$C$2:$C$251,52))*Wochenmengen!$F$2:$F$251)/$D37))</f>
        <v/>
      </c>
      <c r="M37" s="36">
        <f>IF(OR($A37="",$B37="",$C37="",N($D37)=0),"",IF(MOD(8-$B37,52)&gt;MOD($C37-$B37,52),"",SUMPRODUCT((Sätze!$B$2:$B$251=$A37)*(Wochenmengen!$C$2:$C$251&gt;0)*(MOD(8-Wochenmengen!$C$2:$C$251,52)&lt;=MOD(Wochenmengen!$D$2:$D$251-Wochenmengen!$C$2:$C$251,52))*Wochenmengen!$F$2:$F$251)/$D37))</f>
        <v/>
      </c>
      <c r="N37" s="36">
        <f>IF(OR($A37="",$B37="",$C37="",N($D37)=0),"",IF(MOD(9-$B37,52)&gt;MOD($C37-$B37,52),"",SUMPRODUCT((Sätze!$B$2:$B$251=$A37)*(Wochenmengen!$C$2:$C$251&gt;0)*(MOD(9-Wochenmengen!$C$2:$C$251,52)&lt;=MOD(Wochenmengen!$D$2:$D$251-Wochenmengen!$C$2:$C$251,52))*Wochenmengen!$F$2:$F$251)/$D37))</f>
        <v/>
      </c>
      <c r="O37" s="36">
        <f>IF(OR($A37="",$B37="",$C37="",N($D37)=0),"",IF(MOD(10-$B37,52)&gt;MOD($C37-$B37,52),"",SUMPRODUCT((Sätze!$B$2:$B$251=$A37)*(Wochenmengen!$C$2:$C$251&gt;0)*(MOD(10-Wochenmengen!$C$2:$C$251,52)&lt;=MOD(Wochenmengen!$D$2:$D$251-Wochenmengen!$C$2:$C$251,52))*Wochenmengen!$F$2:$F$251)/$D37))</f>
        <v/>
      </c>
      <c r="P37" s="36">
        <f>IF(OR($A37="",$B37="",$C37="",N($D37)=0),"",IF(MOD(11-$B37,52)&gt;MOD($C37-$B37,52),"",SUMPRODUCT((Sätze!$B$2:$B$251=$A37)*(Wochenmengen!$C$2:$C$251&gt;0)*(MOD(11-Wochenmengen!$C$2:$C$251,52)&lt;=MOD(Wochenmengen!$D$2:$D$251-Wochenmengen!$C$2:$C$251,52))*Wochenmengen!$F$2:$F$251)/$D37))</f>
        <v/>
      </c>
      <c r="Q37" s="36">
        <f>IF(OR($A37="",$B37="",$C37="",N($D37)=0),"",IF(MOD(12-$B37,52)&gt;MOD($C37-$B37,52),"",SUMPRODUCT((Sätze!$B$2:$B$251=$A37)*(Wochenmengen!$C$2:$C$251&gt;0)*(MOD(12-Wochenmengen!$C$2:$C$251,52)&lt;=MOD(Wochenmengen!$D$2:$D$251-Wochenmengen!$C$2:$C$251,52))*Wochenmengen!$F$2:$F$251)/$D37))</f>
        <v/>
      </c>
      <c r="R37" s="36">
        <f>IF(OR($A37="",$B37="",$C37="",N($D37)=0),"",IF(MOD(13-$B37,52)&gt;MOD($C37-$B37,52),"",SUMPRODUCT((Sätze!$B$2:$B$251=$A37)*(Wochenmengen!$C$2:$C$251&gt;0)*(MOD(13-Wochenmengen!$C$2:$C$251,52)&lt;=MOD(Wochenmengen!$D$2:$D$251-Wochenmengen!$C$2:$C$251,52))*Wochenmengen!$F$2:$F$251)/$D37))</f>
        <v/>
      </c>
      <c r="S37" s="36">
        <f>IF(OR($A37="",$B37="",$C37="",N($D37)=0),"",IF(MOD(14-$B37,52)&gt;MOD($C37-$B37,52),"",SUMPRODUCT((Sätze!$B$2:$B$251=$A37)*(Wochenmengen!$C$2:$C$251&gt;0)*(MOD(14-Wochenmengen!$C$2:$C$251,52)&lt;=MOD(Wochenmengen!$D$2:$D$251-Wochenmengen!$C$2:$C$251,52))*Wochenmengen!$F$2:$F$251)/$D37))</f>
        <v/>
      </c>
      <c r="T37" s="36">
        <f>IF(OR($A37="",$B37="",$C37="",N($D37)=0),"",IF(MOD(15-$B37,52)&gt;MOD($C37-$B37,52),"",SUMPRODUCT((Sätze!$B$2:$B$251=$A37)*(Wochenmengen!$C$2:$C$251&gt;0)*(MOD(15-Wochenmengen!$C$2:$C$251,52)&lt;=MOD(Wochenmengen!$D$2:$D$251-Wochenmengen!$C$2:$C$251,52))*Wochenmengen!$F$2:$F$251)/$D37))</f>
        <v/>
      </c>
      <c r="U37" s="36">
        <f>IF(OR($A37="",$B37="",$C37="",N($D37)=0),"",IF(MOD(16-$B37,52)&gt;MOD($C37-$B37,52),"",SUMPRODUCT((Sätze!$B$2:$B$251=$A37)*(Wochenmengen!$C$2:$C$251&gt;0)*(MOD(16-Wochenmengen!$C$2:$C$251,52)&lt;=MOD(Wochenmengen!$D$2:$D$251-Wochenmengen!$C$2:$C$251,52))*Wochenmengen!$F$2:$F$251)/$D37))</f>
        <v/>
      </c>
      <c r="V37" s="36">
        <f>IF(OR($A37="",$B37="",$C37="",N($D37)=0),"",IF(MOD(17-$B37,52)&gt;MOD($C37-$B37,52),"",SUMPRODUCT((Sätze!$B$2:$B$251=$A37)*(Wochenmengen!$C$2:$C$251&gt;0)*(MOD(17-Wochenmengen!$C$2:$C$251,52)&lt;=MOD(Wochenmengen!$D$2:$D$251-Wochenmengen!$C$2:$C$251,52))*Wochenmengen!$F$2:$F$251)/$D37))</f>
        <v/>
      </c>
      <c r="W37" s="36">
        <f>IF(OR($A37="",$B37="",$C37="",N($D37)=0),"",IF(MOD(18-$B37,52)&gt;MOD($C37-$B37,52),"",SUMPRODUCT((Sätze!$B$2:$B$251=$A37)*(Wochenmengen!$C$2:$C$251&gt;0)*(MOD(18-Wochenmengen!$C$2:$C$251,52)&lt;=MOD(Wochenmengen!$D$2:$D$251-Wochenmengen!$C$2:$C$251,52))*Wochenmengen!$F$2:$F$251)/$D37))</f>
        <v/>
      </c>
      <c r="X37" s="36">
        <f>IF(OR($A37="",$B37="",$C37="",N($D37)=0),"",IF(MOD(19-$B37,52)&gt;MOD($C37-$B37,52),"",SUMPRODUCT((Sätze!$B$2:$B$251=$A37)*(Wochenmengen!$C$2:$C$251&gt;0)*(MOD(19-Wochenmengen!$C$2:$C$251,52)&lt;=MOD(Wochenmengen!$D$2:$D$251-Wochenmengen!$C$2:$C$251,52))*Wochenmengen!$F$2:$F$251)/$D37))</f>
        <v/>
      </c>
      <c r="Y37" s="36">
        <f>IF(OR($A37="",$B37="",$C37="",N($D37)=0),"",IF(MOD(20-$B37,52)&gt;MOD($C37-$B37,52),"",SUMPRODUCT((Sätze!$B$2:$B$251=$A37)*(Wochenmengen!$C$2:$C$251&gt;0)*(MOD(20-Wochenmengen!$C$2:$C$251,52)&lt;=MOD(Wochenmengen!$D$2:$D$251-Wochenmengen!$C$2:$C$251,52))*Wochenmengen!$F$2:$F$251)/$D37))</f>
        <v/>
      </c>
      <c r="Z37" s="36">
        <f>IF(OR($A37="",$B37="",$C37="",N($D37)=0),"",IF(MOD(21-$B37,52)&gt;MOD($C37-$B37,52),"",SUMPRODUCT((Sätze!$B$2:$B$251=$A37)*(Wochenmengen!$C$2:$C$251&gt;0)*(MOD(21-Wochenmengen!$C$2:$C$251,52)&lt;=MOD(Wochenmengen!$D$2:$D$251-Wochenmengen!$C$2:$C$251,52))*Wochenmengen!$F$2:$F$251)/$D37))</f>
        <v/>
      </c>
      <c r="AA37" s="36">
        <f>IF(OR($A37="",$B37="",$C37="",N($D37)=0),"",IF(MOD(22-$B37,52)&gt;MOD($C37-$B37,52),"",SUMPRODUCT((Sätze!$B$2:$B$251=$A37)*(Wochenmengen!$C$2:$C$251&gt;0)*(MOD(22-Wochenmengen!$C$2:$C$251,52)&lt;=MOD(Wochenmengen!$D$2:$D$251-Wochenmengen!$C$2:$C$251,52))*Wochenmengen!$F$2:$F$251)/$D37))</f>
        <v/>
      </c>
      <c r="AB37" s="36">
        <f>IF(OR($A37="",$B37="",$C37="",N($D37)=0),"",IF(MOD(23-$B37,52)&gt;MOD($C37-$B37,52),"",SUMPRODUCT((Sätze!$B$2:$B$251=$A37)*(Wochenmengen!$C$2:$C$251&gt;0)*(MOD(23-Wochenmengen!$C$2:$C$251,52)&lt;=MOD(Wochenmengen!$D$2:$D$251-Wochenmengen!$C$2:$C$251,52))*Wochenmengen!$F$2:$F$251)/$D37))</f>
        <v/>
      </c>
      <c r="AC37" s="36">
        <f>IF(OR($A37="",$B37="",$C37="",N($D37)=0),"",IF(MOD(24-$B37,52)&gt;MOD($C37-$B37,52),"",SUMPRODUCT((Sätze!$B$2:$B$251=$A37)*(Wochenmengen!$C$2:$C$251&gt;0)*(MOD(24-Wochenmengen!$C$2:$C$251,52)&lt;=MOD(Wochenmengen!$D$2:$D$251-Wochenmengen!$C$2:$C$251,52))*Wochenmengen!$F$2:$F$251)/$D37))</f>
        <v/>
      </c>
      <c r="AD37" s="36">
        <f>IF(OR($A37="",$B37="",$C37="",N($D37)=0),"",IF(MOD(25-$B37,52)&gt;MOD($C37-$B37,52),"",SUMPRODUCT((Sätze!$B$2:$B$251=$A37)*(Wochenmengen!$C$2:$C$251&gt;0)*(MOD(25-Wochenmengen!$C$2:$C$251,52)&lt;=MOD(Wochenmengen!$D$2:$D$251-Wochenmengen!$C$2:$C$251,52))*Wochenmengen!$F$2:$F$251)/$D37))</f>
        <v/>
      </c>
      <c r="AE37" s="36">
        <f>IF(OR($A37="",$B37="",$C37="",N($D37)=0),"",IF(MOD(26-$B37,52)&gt;MOD($C37-$B37,52),"",SUMPRODUCT((Sätze!$B$2:$B$251=$A37)*(Wochenmengen!$C$2:$C$251&gt;0)*(MOD(26-Wochenmengen!$C$2:$C$251,52)&lt;=MOD(Wochenmengen!$D$2:$D$251-Wochenmengen!$C$2:$C$251,52))*Wochenmengen!$F$2:$F$251)/$D37))</f>
        <v/>
      </c>
      <c r="AF37" s="36">
        <f>IF(OR($A37="",$B37="",$C37="",N($D37)=0),"",IF(MOD(27-$B37,52)&gt;MOD($C37-$B37,52),"",SUMPRODUCT((Sätze!$B$2:$B$251=$A37)*(Wochenmengen!$C$2:$C$251&gt;0)*(MOD(27-Wochenmengen!$C$2:$C$251,52)&lt;=MOD(Wochenmengen!$D$2:$D$251-Wochenmengen!$C$2:$C$251,52))*Wochenmengen!$F$2:$F$251)/$D37))</f>
        <v/>
      </c>
      <c r="AG37" s="36">
        <f>IF(OR($A37="",$B37="",$C37="",N($D37)=0),"",IF(MOD(28-$B37,52)&gt;MOD($C37-$B37,52),"",SUMPRODUCT((Sätze!$B$2:$B$251=$A37)*(Wochenmengen!$C$2:$C$251&gt;0)*(MOD(28-Wochenmengen!$C$2:$C$251,52)&lt;=MOD(Wochenmengen!$D$2:$D$251-Wochenmengen!$C$2:$C$251,52))*Wochenmengen!$F$2:$F$251)/$D37))</f>
        <v/>
      </c>
      <c r="AH37" s="36">
        <f>IF(OR($A37="",$B37="",$C37="",N($D37)=0),"",IF(MOD(29-$B37,52)&gt;MOD($C37-$B37,52),"",SUMPRODUCT((Sätze!$B$2:$B$251=$A37)*(Wochenmengen!$C$2:$C$251&gt;0)*(MOD(29-Wochenmengen!$C$2:$C$251,52)&lt;=MOD(Wochenmengen!$D$2:$D$251-Wochenmengen!$C$2:$C$251,52))*Wochenmengen!$F$2:$F$251)/$D37))</f>
        <v/>
      </c>
      <c r="AI37" s="36">
        <f>IF(OR($A37="",$B37="",$C37="",N($D37)=0),"",IF(MOD(30-$B37,52)&gt;MOD($C37-$B37,52),"",SUMPRODUCT((Sätze!$B$2:$B$251=$A37)*(Wochenmengen!$C$2:$C$251&gt;0)*(MOD(30-Wochenmengen!$C$2:$C$251,52)&lt;=MOD(Wochenmengen!$D$2:$D$251-Wochenmengen!$C$2:$C$251,52))*Wochenmengen!$F$2:$F$251)/$D37))</f>
        <v/>
      </c>
      <c r="AJ37" s="36">
        <f>IF(OR($A37="",$B37="",$C37="",N($D37)=0),"",IF(MOD(31-$B37,52)&gt;MOD($C37-$B37,52),"",SUMPRODUCT((Sätze!$B$2:$B$251=$A37)*(Wochenmengen!$C$2:$C$251&gt;0)*(MOD(31-Wochenmengen!$C$2:$C$251,52)&lt;=MOD(Wochenmengen!$D$2:$D$251-Wochenmengen!$C$2:$C$251,52))*Wochenmengen!$F$2:$F$251)/$D37))</f>
        <v/>
      </c>
      <c r="AK37" s="36">
        <f>IF(OR($A37="",$B37="",$C37="",N($D37)=0),"",IF(MOD(32-$B37,52)&gt;MOD($C37-$B37,52),"",SUMPRODUCT((Sätze!$B$2:$B$251=$A37)*(Wochenmengen!$C$2:$C$251&gt;0)*(MOD(32-Wochenmengen!$C$2:$C$251,52)&lt;=MOD(Wochenmengen!$D$2:$D$251-Wochenmengen!$C$2:$C$251,52))*Wochenmengen!$F$2:$F$251)/$D37))</f>
        <v/>
      </c>
      <c r="AL37" s="36">
        <f>IF(OR($A37="",$B37="",$C37="",N($D37)=0),"",IF(MOD(33-$B37,52)&gt;MOD($C37-$B37,52),"",SUMPRODUCT((Sätze!$B$2:$B$251=$A37)*(Wochenmengen!$C$2:$C$251&gt;0)*(MOD(33-Wochenmengen!$C$2:$C$251,52)&lt;=MOD(Wochenmengen!$D$2:$D$251-Wochenmengen!$C$2:$C$251,52))*Wochenmengen!$F$2:$F$251)/$D37))</f>
        <v/>
      </c>
      <c r="AM37" s="36">
        <f>IF(OR($A37="",$B37="",$C37="",N($D37)=0),"",IF(MOD(34-$B37,52)&gt;MOD($C37-$B37,52),"",SUMPRODUCT((Sätze!$B$2:$B$251=$A37)*(Wochenmengen!$C$2:$C$251&gt;0)*(MOD(34-Wochenmengen!$C$2:$C$251,52)&lt;=MOD(Wochenmengen!$D$2:$D$251-Wochenmengen!$C$2:$C$251,52))*Wochenmengen!$F$2:$F$251)/$D37))</f>
        <v/>
      </c>
      <c r="AN37" s="36">
        <f>IF(OR($A37="",$B37="",$C37="",N($D37)=0),"",IF(MOD(35-$B37,52)&gt;MOD($C37-$B37,52),"",SUMPRODUCT((Sätze!$B$2:$B$251=$A37)*(Wochenmengen!$C$2:$C$251&gt;0)*(MOD(35-Wochenmengen!$C$2:$C$251,52)&lt;=MOD(Wochenmengen!$D$2:$D$251-Wochenmengen!$C$2:$C$251,52))*Wochenmengen!$F$2:$F$251)/$D37))</f>
        <v/>
      </c>
      <c r="AO37" s="36">
        <f>IF(OR($A37="",$B37="",$C37="",N($D37)=0),"",IF(MOD(36-$B37,52)&gt;MOD($C37-$B37,52),"",SUMPRODUCT((Sätze!$B$2:$B$251=$A37)*(Wochenmengen!$C$2:$C$251&gt;0)*(MOD(36-Wochenmengen!$C$2:$C$251,52)&lt;=MOD(Wochenmengen!$D$2:$D$251-Wochenmengen!$C$2:$C$251,52))*Wochenmengen!$F$2:$F$251)/$D37))</f>
        <v/>
      </c>
      <c r="AP37" s="36">
        <f>IF(OR($A37="",$B37="",$C37="",N($D37)=0),"",IF(MOD(37-$B37,52)&gt;MOD($C37-$B37,52),"",SUMPRODUCT((Sätze!$B$2:$B$251=$A37)*(Wochenmengen!$C$2:$C$251&gt;0)*(MOD(37-Wochenmengen!$C$2:$C$251,52)&lt;=MOD(Wochenmengen!$D$2:$D$251-Wochenmengen!$C$2:$C$251,52))*Wochenmengen!$F$2:$F$251)/$D37))</f>
        <v/>
      </c>
      <c r="AQ37" s="36">
        <f>IF(OR($A37="",$B37="",$C37="",N($D37)=0),"",IF(MOD(38-$B37,52)&gt;MOD($C37-$B37,52),"",SUMPRODUCT((Sätze!$B$2:$B$251=$A37)*(Wochenmengen!$C$2:$C$251&gt;0)*(MOD(38-Wochenmengen!$C$2:$C$251,52)&lt;=MOD(Wochenmengen!$D$2:$D$251-Wochenmengen!$C$2:$C$251,52))*Wochenmengen!$F$2:$F$251)/$D37))</f>
        <v/>
      </c>
      <c r="AR37" s="36">
        <f>IF(OR($A37="",$B37="",$C37="",N($D37)=0),"",IF(MOD(39-$B37,52)&gt;MOD($C37-$B37,52),"",SUMPRODUCT((Sätze!$B$2:$B$251=$A37)*(Wochenmengen!$C$2:$C$251&gt;0)*(MOD(39-Wochenmengen!$C$2:$C$251,52)&lt;=MOD(Wochenmengen!$D$2:$D$251-Wochenmengen!$C$2:$C$251,52))*Wochenmengen!$F$2:$F$251)/$D37))</f>
        <v/>
      </c>
      <c r="AS37" s="36">
        <f>IF(OR($A37="",$B37="",$C37="",N($D37)=0),"",IF(MOD(40-$B37,52)&gt;MOD($C37-$B37,52),"",SUMPRODUCT((Sätze!$B$2:$B$251=$A37)*(Wochenmengen!$C$2:$C$251&gt;0)*(MOD(40-Wochenmengen!$C$2:$C$251,52)&lt;=MOD(Wochenmengen!$D$2:$D$251-Wochenmengen!$C$2:$C$251,52))*Wochenmengen!$F$2:$F$251)/$D37))</f>
        <v/>
      </c>
      <c r="AT37" s="36">
        <f>IF(OR($A37="",$B37="",$C37="",N($D37)=0),"",IF(MOD(41-$B37,52)&gt;MOD($C37-$B37,52),"",SUMPRODUCT((Sätze!$B$2:$B$251=$A37)*(Wochenmengen!$C$2:$C$251&gt;0)*(MOD(41-Wochenmengen!$C$2:$C$251,52)&lt;=MOD(Wochenmengen!$D$2:$D$251-Wochenmengen!$C$2:$C$251,52))*Wochenmengen!$F$2:$F$251)/$D37))</f>
        <v/>
      </c>
      <c r="AU37" s="36">
        <f>IF(OR($A37="",$B37="",$C37="",N($D37)=0),"",IF(MOD(42-$B37,52)&gt;MOD($C37-$B37,52),"",SUMPRODUCT((Sätze!$B$2:$B$251=$A37)*(Wochenmengen!$C$2:$C$251&gt;0)*(MOD(42-Wochenmengen!$C$2:$C$251,52)&lt;=MOD(Wochenmengen!$D$2:$D$251-Wochenmengen!$C$2:$C$251,52))*Wochenmengen!$F$2:$F$251)/$D37))</f>
        <v/>
      </c>
      <c r="AV37" s="36">
        <f>IF(OR($A37="",$B37="",$C37="",N($D37)=0),"",IF(MOD(43-$B37,52)&gt;MOD($C37-$B37,52),"",SUMPRODUCT((Sätze!$B$2:$B$251=$A37)*(Wochenmengen!$C$2:$C$251&gt;0)*(MOD(43-Wochenmengen!$C$2:$C$251,52)&lt;=MOD(Wochenmengen!$D$2:$D$251-Wochenmengen!$C$2:$C$251,52))*Wochenmengen!$F$2:$F$251)/$D37))</f>
        <v/>
      </c>
      <c r="AW37" s="36">
        <f>IF(OR($A37="",$B37="",$C37="",N($D37)=0),"",IF(MOD(44-$B37,52)&gt;MOD($C37-$B37,52),"",SUMPRODUCT((Sätze!$B$2:$B$251=$A37)*(Wochenmengen!$C$2:$C$251&gt;0)*(MOD(44-Wochenmengen!$C$2:$C$251,52)&lt;=MOD(Wochenmengen!$D$2:$D$251-Wochenmengen!$C$2:$C$251,52))*Wochenmengen!$F$2:$F$251)/$D37))</f>
        <v/>
      </c>
      <c r="AX37" s="36">
        <f>IF(OR($A37="",$B37="",$C37="",N($D37)=0),"",IF(MOD(45-$B37,52)&gt;MOD($C37-$B37,52),"",SUMPRODUCT((Sätze!$B$2:$B$251=$A37)*(Wochenmengen!$C$2:$C$251&gt;0)*(MOD(45-Wochenmengen!$C$2:$C$251,52)&lt;=MOD(Wochenmengen!$D$2:$D$251-Wochenmengen!$C$2:$C$251,52))*Wochenmengen!$F$2:$F$251)/$D37))</f>
        <v/>
      </c>
      <c r="AY37" s="36">
        <f>IF(OR($A37="",$B37="",$C37="",N($D37)=0),"",IF(MOD(46-$B37,52)&gt;MOD($C37-$B37,52),"",SUMPRODUCT((Sätze!$B$2:$B$251=$A37)*(Wochenmengen!$C$2:$C$251&gt;0)*(MOD(46-Wochenmengen!$C$2:$C$251,52)&lt;=MOD(Wochenmengen!$D$2:$D$251-Wochenmengen!$C$2:$C$251,52))*Wochenmengen!$F$2:$F$251)/$D37))</f>
        <v/>
      </c>
      <c r="AZ37" s="36">
        <f>IF(OR($A37="",$B37="",$C37="",N($D37)=0),"",IF(MOD(47-$B37,52)&gt;MOD($C37-$B37,52),"",SUMPRODUCT((Sätze!$B$2:$B$251=$A37)*(Wochenmengen!$C$2:$C$251&gt;0)*(MOD(47-Wochenmengen!$C$2:$C$251,52)&lt;=MOD(Wochenmengen!$D$2:$D$251-Wochenmengen!$C$2:$C$251,52))*Wochenmengen!$F$2:$F$251)/$D37))</f>
        <v/>
      </c>
      <c r="BA37" s="36">
        <f>IF(OR($A37="",$B37="",$C37="",N($D37)=0),"",IF(MOD(48-$B37,52)&gt;MOD($C37-$B37,52),"",SUMPRODUCT((Sätze!$B$2:$B$251=$A37)*(Wochenmengen!$C$2:$C$251&gt;0)*(MOD(48-Wochenmengen!$C$2:$C$251,52)&lt;=MOD(Wochenmengen!$D$2:$D$251-Wochenmengen!$C$2:$C$251,52))*Wochenmengen!$F$2:$F$251)/$D37))</f>
        <v/>
      </c>
      <c r="BB37" s="36">
        <f>IF(OR($A37="",$B37="",$C37="",N($D37)=0),"",IF(MOD(49-$B37,52)&gt;MOD($C37-$B37,52),"",SUMPRODUCT((Sätze!$B$2:$B$251=$A37)*(Wochenmengen!$C$2:$C$251&gt;0)*(MOD(49-Wochenmengen!$C$2:$C$251,52)&lt;=MOD(Wochenmengen!$D$2:$D$251-Wochenmengen!$C$2:$C$251,52))*Wochenmengen!$F$2:$F$251)/$D37))</f>
        <v/>
      </c>
      <c r="BC37" s="36">
        <f>IF(OR($A37="",$B37="",$C37="",N($D37)=0),"",IF(MOD(50-$B37,52)&gt;MOD($C37-$B37,52),"",SUMPRODUCT((Sätze!$B$2:$B$251=$A37)*(Wochenmengen!$C$2:$C$251&gt;0)*(MOD(50-Wochenmengen!$C$2:$C$251,52)&lt;=MOD(Wochenmengen!$D$2:$D$251-Wochenmengen!$C$2:$C$251,52))*Wochenmengen!$F$2:$F$251)/$D37))</f>
        <v/>
      </c>
      <c r="BD37" s="36">
        <f>IF(OR($A37="",$B37="",$C37="",N($D37)=0),"",IF(MOD(51-$B37,52)&gt;MOD($C37-$B37,52),"",SUMPRODUCT((Sätze!$B$2:$B$251=$A37)*(Wochenmengen!$C$2:$C$251&gt;0)*(MOD(51-Wochenmengen!$C$2:$C$251,52)&lt;=MOD(Wochenmengen!$D$2:$D$251-Wochenmengen!$C$2:$C$251,52))*Wochenmengen!$F$2:$F$251)/$D37))</f>
        <v/>
      </c>
      <c r="BE37" s="36">
        <f>IF(OR($A37="",$B37="",$C37="",N($D37)=0),"",IF(MOD(52-$B37,52)&gt;MOD($C37-$B37,52),"",SUMPRODUCT((Sätze!$B$2:$B$251=$A37)*(Wochenmengen!$C$2:$C$251&gt;0)*(MOD(52-Wochenmengen!$C$2:$C$251,52)&lt;=MOD(Wochenmengen!$D$2:$D$251-Wochenmengen!$C$2:$C$251,52))*Wochenmengen!$F$2:$F$251)/$D37))</f>
        <v/>
      </c>
      <c r="BF37" s="26">
        <f>IF($A37="","",SUMPRODUCT((F37:BE37&lt;&gt;"")*(F37:BE37&lt;1)))</f>
        <v/>
      </c>
    </row>
    <row r="38">
      <c r="A38" s="10">
        <f>IF(Bedarf!$B44="","",Bedarf!$B44)</f>
        <v/>
      </c>
      <c r="B38" s="26">
        <f>IF($A38="","",IF(Bedarf!$E44&lt;&gt;"",Bedarf!$E44,IFERROR(IF(_xlfn.MINIFS(Sätze!$H$2:$H$251,Sätze!$B$2:$B$251,$A38)=0,"",_xlfn.MINIFS(Sätze!$H$2:$H$251,Sätze!$B$2:$B$251,$A38)),"")))</f>
        <v/>
      </c>
      <c r="C38" s="26">
        <f>IF($A38="","",IF(Bedarf!$F44&lt;&gt;"",Bedarf!$F44,IFERROR(IF(_xlfn.MAXIFS(Sätze!$I$2:$I$251,Sätze!$B$2:$B$251,$A38)=0,"",_xlfn.MAXIFS(Sätze!$I$2:$I$251,Sätze!$B$2:$B$251,$A38)),"")))</f>
        <v/>
      </c>
      <c r="D38" s="15">
        <f>IF(OR($A38="",N(Bedarf!$G44)=0),"",Bedarf!$G44)</f>
        <v/>
      </c>
      <c r="E38" s="10">
        <f>IF($A38="","",T(Bedarf!$D44))</f>
        <v/>
      </c>
      <c r="F38" s="36">
        <f>IF(OR($A38="",$B38="",$C38="",N($D38)=0),"",IF(MOD(1-$B38,52)&gt;MOD($C38-$B38,52),"",SUMPRODUCT((Sätze!$B$2:$B$251=$A38)*(Wochenmengen!$C$2:$C$251&gt;0)*(MOD(1-Wochenmengen!$C$2:$C$251,52)&lt;=MOD(Wochenmengen!$D$2:$D$251-Wochenmengen!$C$2:$C$251,52))*Wochenmengen!$F$2:$F$251)/$D38))</f>
        <v/>
      </c>
      <c r="G38" s="36">
        <f>IF(OR($A38="",$B38="",$C38="",N($D38)=0),"",IF(MOD(2-$B38,52)&gt;MOD($C38-$B38,52),"",SUMPRODUCT((Sätze!$B$2:$B$251=$A38)*(Wochenmengen!$C$2:$C$251&gt;0)*(MOD(2-Wochenmengen!$C$2:$C$251,52)&lt;=MOD(Wochenmengen!$D$2:$D$251-Wochenmengen!$C$2:$C$251,52))*Wochenmengen!$F$2:$F$251)/$D38))</f>
        <v/>
      </c>
      <c r="H38" s="36">
        <f>IF(OR($A38="",$B38="",$C38="",N($D38)=0),"",IF(MOD(3-$B38,52)&gt;MOD($C38-$B38,52),"",SUMPRODUCT((Sätze!$B$2:$B$251=$A38)*(Wochenmengen!$C$2:$C$251&gt;0)*(MOD(3-Wochenmengen!$C$2:$C$251,52)&lt;=MOD(Wochenmengen!$D$2:$D$251-Wochenmengen!$C$2:$C$251,52))*Wochenmengen!$F$2:$F$251)/$D38))</f>
        <v/>
      </c>
      <c r="I38" s="36">
        <f>IF(OR($A38="",$B38="",$C38="",N($D38)=0),"",IF(MOD(4-$B38,52)&gt;MOD($C38-$B38,52),"",SUMPRODUCT((Sätze!$B$2:$B$251=$A38)*(Wochenmengen!$C$2:$C$251&gt;0)*(MOD(4-Wochenmengen!$C$2:$C$251,52)&lt;=MOD(Wochenmengen!$D$2:$D$251-Wochenmengen!$C$2:$C$251,52))*Wochenmengen!$F$2:$F$251)/$D38))</f>
        <v/>
      </c>
      <c r="J38" s="36">
        <f>IF(OR($A38="",$B38="",$C38="",N($D38)=0),"",IF(MOD(5-$B38,52)&gt;MOD($C38-$B38,52),"",SUMPRODUCT((Sätze!$B$2:$B$251=$A38)*(Wochenmengen!$C$2:$C$251&gt;0)*(MOD(5-Wochenmengen!$C$2:$C$251,52)&lt;=MOD(Wochenmengen!$D$2:$D$251-Wochenmengen!$C$2:$C$251,52))*Wochenmengen!$F$2:$F$251)/$D38))</f>
        <v/>
      </c>
      <c r="K38" s="36">
        <f>IF(OR($A38="",$B38="",$C38="",N($D38)=0),"",IF(MOD(6-$B38,52)&gt;MOD($C38-$B38,52),"",SUMPRODUCT((Sätze!$B$2:$B$251=$A38)*(Wochenmengen!$C$2:$C$251&gt;0)*(MOD(6-Wochenmengen!$C$2:$C$251,52)&lt;=MOD(Wochenmengen!$D$2:$D$251-Wochenmengen!$C$2:$C$251,52))*Wochenmengen!$F$2:$F$251)/$D38))</f>
        <v/>
      </c>
      <c r="L38" s="36">
        <f>IF(OR($A38="",$B38="",$C38="",N($D38)=0),"",IF(MOD(7-$B38,52)&gt;MOD($C38-$B38,52),"",SUMPRODUCT((Sätze!$B$2:$B$251=$A38)*(Wochenmengen!$C$2:$C$251&gt;0)*(MOD(7-Wochenmengen!$C$2:$C$251,52)&lt;=MOD(Wochenmengen!$D$2:$D$251-Wochenmengen!$C$2:$C$251,52))*Wochenmengen!$F$2:$F$251)/$D38))</f>
        <v/>
      </c>
      <c r="M38" s="36">
        <f>IF(OR($A38="",$B38="",$C38="",N($D38)=0),"",IF(MOD(8-$B38,52)&gt;MOD($C38-$B38,52),"",SUMPRODUCT((Sätze!$B$2:$B$251=$A38)*(Wochenmengen!$C$2:$C$251&gt;0)*(MOD(8-Wochenmengen!$C$2:$C$251,52)&lt;=MOD(Wochenmengen!$D$2:$D$251-Wochenmengen!$C$2:$C$251,52))*Wochenmengen!$F$2:$F$251)/$D38))</f>
        <v/>
      </c>
      <c r="N38" s="36">
        <f>IF(OR($A38="",$B38="",$C38="",N($D38)=0),"",IF(MOD(9-$B38,52)&gt;MOD($C38-$B38,52),"",SUMPRODUCT((Sätze!$B$2:$B$251=$A38)*(Wochenmengen!$C$2:$C$251&gt;0)*(MOD(9-Wochenmengen!$C$2:$C$251,52)&lt;=MOD(Wochenmengen!$D$2:$D$251-Wochenmengen!$C$2:$C$251,52))*Wochenmengen!$F$2:$F$251)/$D38))</f>
        <v/>
      </c>
      <c r="O38" s="36">
        <f>IF(OR($A38="",$B38="",$C38="",N($D38)=0),"",IF(MOD(10-$B38,52)&gt;MOD($C38-$B38,52),"",SUMPRODUCT((Sätze!$B$2:$B$251=$A38)*(Wochenmengen!$C$2:$C$251&gt;0)*(MOD(10-Wochenmengen!$C$2:$C$251,52)&lt;=MOD(Wochenmengen!$D$2:$D$251-Wochenmengen!$C$2:$C$251,52))*Wochenmengen!$F$2:$F$251)/$D38))</f>
        <v/>
      </c>
      <c r="P38" s="36">
        <f>IF(OR($A38="",$B38="",$C38="",N($D38)=0),"",IF(MOD(11-$B38,52)&gt;MOD($C38-$B38,52),"",SUMPRODUCT((Sätze!$B$2:$B$251=$A38)*(Wochenmengen!$C$2:$C$251&gt;0)*(MOD(11-Wochenmengen!$C$2:$C$251,52)&lt;=MOD(Wochenmengen!$D$2:$D$251-Wochenmengen!$C$2:$C$251,52))*Wochenmengen!$F$2:$F$251)/$D38))</f>
        <v/>
      </c>
      <c r="Q38" s="36">
        <f>IF(OR($A38="",$B38="",$C38="",N($D38)=0),"",IF(MOD(12-$B38,52)&gt;MOD($C38-$B38,52),"",SUMPRODUCT((Sätze!$B$2:$B$251=$A38)*(Wochenmengen!$C$2:$C$251&gt;0)*(MOD(12-Wochenmengen!$C$2:$C$251,52)&lt;=MOD(Wochenmengen!$D$2:$D$251-Wochenmengen!$C$2:$C$251,52))*Wochenmengen!$F$2:$F$251)/$D38))</f>
        <v/>
      </c>
      <c r="R38" s="36">
        <f>IF(OR($A38="",$B38="",$C38="",N($D38)=0),"",IF(MOD(13-$B38,52)&gt;MOD($C38-$B38,52),"",SUMPRODUCT((Sätze!$B$2:$B$251=$A38)*(Wochenmengen!$C$2:$C$251&gt;0)*(MOD(13-Wochenmengen!$C$2:$C$251,52)&lt;=MOD(Wochenmengen!$D$2:$D$251-Wochenmengen!$C$2:$C$251,52))*Wochenmengen!$F$2:$F$251)/$D38))</f>
        <v/>
      </c>
      <c r="S38" s="36">
        <f>IF(OR($A38="",$B38="",$C38="",N($D38)=0),"",IF(MOD(14-$B38,52)&gt;MOD($C38-$B38,52),"",SUMPRODUCT((Sätze!$B$2:$B$251=$A38)*(Wochenmengen!$C$2:$C$251&gt;0)*(MOD(14-Wochenmengen!$C$2:$C$251,52)&lt;=MOD(Wochenmengen!$D$2:$D$251-Wochenmengen!$C$2:$C$251,52))*Wochenmengen!$F$2:$F$251)/$D38))</f>
        <v/>
      </c>
      <c r="T38" s="36">
        <f>IF(OR($A38="",$B38="",$C38="",N($D38)=0),"",IF(MOD(15-$B38,52)&gt;MOD($C38-$B38,52),"",SUMPRODUCT((Sätze!$B$2:$B$251=$A38)*(Wochenmengen!$C$2:$C$251&gt;0)*(MOD(15-Wochenmengen!$C$2:$C$251,52)&lt;=MOD(Wochenmengen!$D$2:$D$251-Wochenmengen!$C$2:$C$251,52))*Wochenmengen!$F$2:$F$251)/$D38))</f>
        <v/>
      </c>
      <c r="U38" s="36">
        <f>IF(OR($A38="",$B38="",$C38="",N($D38)=0),"",IF(MOD(16-$B38,52)&gt;MOD($C38-$B38,52),"",SUMPRODUCT((Sätze!$B$2:$B$251=$A38)*(Wochenmengen!$C$2:$C$251&gt;0)*(MOD(16-Wochenmengen!$C$2:$C$251,52)&lt;=MOD(Wochenmengen!$D$2:$D$251-Wochenmengen!$C$2:$C$251,52))*Wochenmengen!$F$2:$F$251)/$D38))</f>
        <v/>
      </c>
      <c r="V38" s="36">
        <f>IF(OR($A38="",$B38="",$C38="",N($D38)=0),"",IF(MOD(17-$B38,52)&gt;MOD($C38-$B38,52),"",SUMPRODUCT((Sätze!$B$2:$B$251=$A38)*(Wochenmengen!$C$2:$C$251&gt;0)*(MOD(17-Wochenmengen!$C$2:$C$251,52)&lt;=MOD(Wochenmengen!$D$2:$D$251-Wochenmengen!$C$2:$C$251,52))*Wochenmengen!$F$2:$F$251)/$D38))</f>
        <v/>
      </c>
      <c r="W38" s="36">
        <f>IF(OR($A38="",$B38="",$C38="",N($D38)=0),"",IF(MOD(18-$B38,52)&gt;MOD($C38-$B38,52),"",SUMPRODUCT((Sätze!$B$2:$B$251=$A38)*(Wochenmengen!$C$2:$C$251&gt;0)*(MOD(18-Wochenmengen!$C$2:$C$251,52)&lt;=MOD(Wochenmengen!$D$2:$D$251-Wochenmengen!$C$2:$C$251,52))*Wochenmengen!$F$2:$F$251)/$D38))</f>
        <v/>
      </c>
      <c r="X38" s="36">
        <f>IF(OR($A38="",$B38="",$C38="",N($D38)=0),"",IF(MOD(19-$B38,52)&gt;MOD($C38-$B38,52),"",SUMPRODUCT((Sätze!$B$2:$B$251=$A38)*(Wochenmengen!$C$2:$C$251&gt;0)*(MOD(19-Wochenmengen!$C$2:$C$251,52)&lt;=MOD(Wochenmengen!$D$2:$D$251-Wochenmengen!$C$2:$C$251,52))*Wochenmengen!$F$2:$F$251)/$D38))</f>
        <v/>
      </c>
      <c r="Y38" s="36">
        <f>IF(OR($A38="",$B38="",$C38="",N($D38)=0),"",IF(MOD(20-$B38,52)&gt;MOD($C38-$B38,52),"",SUMPRODUCT((Sätze!$B$2:$B$251=$A38)*(Wochenmengen!$C$2:$C$251&gt;0)*(MOD(20-Wochenmengen!$C$2:$C$251,52)&lt;=MOD(Wochenmengen!$D$2:$D$251-Wochenmengen!$C$2:$C$251,52))*Wochenmengen!$F$2:$F$251)/$D38))</f>
        <v/>
      </c>
      <c r="Z38" s="36">
        <f>IF(OR($A38="",$B38="",$C38="",N($D38)=0),"",IF(MOD(21-$B38,52)&gt;MOD($C38-$B38,52),"",SUMPRODUCT((Sätze!$B$2:$B$251=$A38)*(Wochenmengen!$C$2:$C$251&gt;0)*(MOD(21-Wochenmengen!$C$2:$C$251,52)&lt;=MOD(Wochenmengen!$D$2:$D$251-Wochenmengen!$C$2:$C$251,52))*Wochenmengen!$F$2:$F$251)/$D38))</f>
        <v/>
      </c>
      <c r="AA38" s="36">
        <f>IF(OR($A38="",$B38="",$C38="",N($D38)=0),"",IF(MOD(22-$B38,52)&gt;MOD($C38-$B38,52),"",SUMPRODUCT((Sätze!$B$2:$B$251=$A38)*(Wochenmengen!$C$2:$C$251&gt;0)*(MOD(22-Wochenmengen!$C$2:$C$251,52)&lt;=MOD(Wochenmengen!$D$2:$D$251-Wochenmengen!$C$2:$C$251,52))*Wochenmengen!$F$2:$F$251)/$D38))</f>
        <v/>
      </c>
      <c r="AB38" s="36">
        <f>IF(OR($A38="",$B38="",$C38="",N($D38)=0),"",IF(MOD(23-$B38,52)&gt;MOD($C38-$B38,52),"",SUMPRODUCT((Sätze!$B$2:$B$251=$A38)*(Wochenmengen!$C$2:$C$251&gt;0)*(MOD(23-Wochenmengen!$C$2:$C$251,52)&lt;=MOD(Wochenmengen!$D$2:$D$251-Wochenmengen!$C$2:$C$251,52))*Wochenmengen!$F$2:$F$251)/$D38))</f>
        <v/>
      </c>
      <c r="AC38" s="36">
        <f>IF(OR($A38="",$B38="",$C38="",N($D38)=0),"",IF(MOD(24-$B38,52)&gt;MOD($C38-$B38,52),"",SUMPRODUCT((Sätze!$B$2:$B$251=$A38)*(Wochenmengen!$C$2:$C$251&gt;0)*(MOD(24-Wochenmengen!$C$2:$C$251,52)&lt;=MOD(Wochenmengen!$D$2:$D$251-Wochenmengen!$C$2:$C$251,52))*Wochenmengen!$F$2:$F$251)/$D38))</f>
        <v/>
      </c>
      <c r="AD38" s="36">
        <f>IF(OR($A38="",$B38="",$C38="",N($D38)=0),"",IF(MOD(25-$B38,52)&gt;MOD($C38-$B38,52),"",SUMPRODUCT((Sätze!$B$2:$B$251=$A38)*(Wochenmengen!$C$2:$C$251&gt;0)*(MOD(25-Wochenmengen!$C$2:$C$251,52)&lt;=MOD(Wochenmengen!$D$2:$D$251-Wochenmengen!$C$2:$C$251,52))*Wochenmengen!$F$2:$F$251)/$D38))</f>
        <v/>
      </c>
      <c r="AE38" s="36">
        <f>IF(OR($A38="",$B38="",$C38="",N($D38)=0),"",IF(MOD(26-$B38,52)&gt;MOD($C38-$B38,52),"",SUMPRODUCT((Sätze!$B$2:$B$251=$A38)*(Wochenmengen!$C$2:$C$251&gt;0)*(MOD(26-Wochenmengen!$C$2:$C$251,52)&lt;=MOD(Wochenmengen!$D$2:$D$251-Wochenmengen!$C$2:$C$251,52))*Wochenmengen!$F$2:$F$251)/$D38))</f>
        <v/>
      </c>
      <c r="AF38" s="36">
        <f>IF(OR($A38="",$B38="",$C38="",N($D38)=0),"",IF(MOD(27-$B38,52)&gt;MOD($C38-$B38,52),"",SUMPRODUCT((Sätze!$B$2:$B$251=$A38)*(Wochenmengen!$C$2:$C$251&gt;0)*(MOD(27-Wochenmengen!$C$2:$C$251,52)&lt;=MOD(Wochenmengen!$D$2:$D$251-Wochenmengen!$C$2:$C$251,52))*Wochenmengen!$F$2:$F$251)/$D38))</f>
        <v/>
      </c>
      <c r="AG38" s="36">
        <f>IF(OR($A38="",$B38="",$C38="",N($D38)=0),"",IF(MOD(28-$B38,52)&gt;MOD($C38-$B38,52),"",SUMPRODUCT((Sätze!$B$2:$B$251=$A38)*(Wochenmengen!$C$2:$C$251&gt;0)*(MOD(28-Wochenmengen!$C$2:$C$251,52)&lt;=MOD(Wochenmengen!$D$2:$D$251-Wochenmengen!$C$2:$C$251,52))*Wochenmengen!$F$2:$F$251)/$D38))</f>
        <v/>
      </c>
      <c r="AH38" s="36">
        <f>IF(OR($A38="",$B38="",$C38="",N($D38)=0),"",IF(MOD(29-$B38,52)&gt;MOD($C38-$B38,52),"",SUMPRODUCT((Sätze!$B$2:$B$251=$A38)*(Wochenmengen!$C$2:$C$251&gt;0)*(MOD(29-Wochenmengen!$C$2:$C$251,52)&lt;=MOD(Wochenmengen!$D$2:$D$251-Wochenmengen!$C$2:$C$251,52))*Wochenmengen!$F$2:$F$251)/$D38))</f>
        <v/>
      </c>
      <c r="AI38" s="36">
        <f>IF(OR($A38="",$B38="",$C38="",N($D38)=0),"",IF(MOD(30-$B38,52)&gt;MOD($C38-$B38,52),"",SUMPRODUCT((Sätze!$B$2:$B$251=$A38)*(Wochenmengen!$C$2:$C$251&gt;0)*(MOD(30-Wochenmengen!$C$2:$C$251,52)&lt;=MOD(Wochenmengen!$D$2:$D$251-Wochenmengen!$C$2:$C$251,52))*Wochenmengen!$F$2:$F$251)/$D38))</f>
        <v/>
      </c>
      <c r="AJ38" s="36">
        <f>IF(OR($A38="",$B38="",$C38="",N($D38)=0),"",IF(MOD(31-$B38,52)&gt;MOD($C38-$B38,52),"",SUMPRODUCT((Sätze!$B$2:$B$251=$A38)*(Wochenmengen!$C$2:$C$251&gt;0)*(MOD(31-Wochenmengen!$C$2:$C$251,52)&lt;=MOD(Wochenmengen!$D$2:$D$251-Wochenmengen!$C$2:$C$251,52))*Wochenmengen!$F$2:$F$251)/$D38))</f>
        <v/>
      </c>
      <c r="AK38" s="36">
        <f>IF(OR($A38="",$B38="",$C38="",N($D38)=0),"",IF(MOD(32-$B38,52)&gt;MOD($C38-$B38,52),"",SUMPRODUCT((Sätze!$B$2:$B$251=$A38)*(Wochenmengen!$C$2:$C$251&gt;0)*(MOD(32-Wochenmengen!$C$2:$C$251,52)&lt;=MOD(Wochenmengen!$D$2:$D$251-Wochenmengen!$C$2:$C$251,52))*Wochenmengen!$F$2:$F$251)/$D38))</f>
        <v/>
      </c>
      <c r="AL38" s="36">
        <f>IF(OR($A38="",$B38="",$C38="",N($D38)=0),"",IF(MOD(33-$B38,52)&gt;MOD($C38-$B38,52),"",SUMPRODUCT((Sätze!$B$2:$B$251=$A38)*(Wochenmengen!$C$2:$C$251&gt;0)*(MOD(33-Wochenmengen!$C$2:$C$251,52)&lt;=MOD(Wochenmengen!$D$2:$D$251-Wochenmengen!$C$2:$C$251,52))*Wochenmengen!$F$2:$F$251)/$D38))</f>
        <v/>
      </c>
      <c r="AM38" s="36">
        <f>IF(OR($A38="",$B38="",$C38="",N($D38)=0),"",IF(MOD(34-$B38,52)&gt;MOD($C38-$B38,52),"",SUMPRODUCT((Sätze!$B$2:$B$251=$A38)*(Wochenmengen!$C$2:$C$251&gt;0)*(MOD(34-Wochenmengen!$C$2:$C$251,52)&lt;=MOD(Wochenmengen!$D$2:$D$251-Wochenmengen!$C$2:$C$251,52))*Wochenmengen!$F$2:$F$251)/$D38))</f>
        <v/>
      </c>
      <c r="AN38" s="36">
        <f>IF(OR($A38="",$B38="",$C38="",N($D38)=0),"",IF(MOD(35-$B38,52)&gt;MOD($C38-$B38,52),"",SUMPRODUCT((Sätze!$B$2:$B$251=$A38)*(Wochenmengen!$C$2:$C$251&gt;0)*(MOD(35-Wochenmengen!$C$2:$C$251,52)&lt;=MOD(Wochenmengen!$D$2:$D$251-Wochenmengen!$C$2:$C$251,52))*Wochenmengen!$F$2:$F$251)/$D38))</f>
        <v/>
      </c>
      <c r="AO38" s="36">
        <f>IF(OR($A38="",$B38="",$C38="",N($D38)=0),"",IF(MOD(36-$B38,52)&gt;MOD($C38-$B38,52),"",SUMPRODUCT((Sätze!$B$2:$B$251=$A38)*(Wochenmengen!$C$2:$C$251&gt;0)*(MOD(36-Wochenmengen!$C$2:$C$251,52)&lt;=MOD(Wochenmengen!$D$2:$D$251-Wochenmengen!$C$2:$C$251,52))*Wochenmengen!$F$2:$F$251)/$D38))</f>
        <v/>
      </c>
      <c r="AP38" s="36">
        <f>IF(OR($A38="",$B38="",$C38="",N($D38)=0),"",IF(MOD(37-$B38,52)&gt;MOD($C38-$B38,52),"",SUMPRODUCT((Sätze!$B$2:$B$251=$A38)*(Wochenmengen!$C$2:$C$251&gt;0)*(MOD(37-Wochenmengen!$C$2:$C$251,52)&lt;=MOD(Wochenmengen!$D$2:$D$251-Wochenmengen!$C$2:$C$251,52))*Wochenmengen!$F$2:$F$251)/$D38))</f>
        <v/>
      </c>
      <c r="AQ38" s="36">
        <f>IF(OR($A38="",$B38="",$C38="",N($D38)=0),"",IF(MOD(38-$B38,52)&gt;MOD($C38-$B38,52),"",SUMPRODUCT((Sätze!$B$2:$B$251=$A38)*(Wochenmengen!$C$2:$C$251&gt;0)*(MOD(38-Wochenmengen!$C$2:$C$251,52)&lt;=MOD(Wochenmengen!$D$2:$D$251-Wochenmengen!$C$2:$C$251,52))*Wochenmengen!$F$2:$F$251)/$D38))</f>
        <v/>
      </c>
      <c r="AR38" s="36">
        <f>IF(OR($A38="",$B38="",$C38="",N($D38)=0),"",IF(MOD(39-$B38,52)&gt;MOD($C38-$B38,52),"",SUMPRODUCT((Sätze!$B$2:$B$251=$A38)*(Wochenmengen!$C$2:$C$251&gt;0)*(MOD(39-Wochenmengen!$C$2:$C$251,52)&lt;=MOD(Wochenmengen!$D$2:$D$251-Wochenmengen!$C$2:$C$251,52))*Wochenmengen!$F$2:$F$251)/$D38))</f>
        <v/>
      </c>
      <c r="AS38" s="36">
        <f>IF(OR($A38="",$B38="",$C38="",N($D38)=0),"",IF(MOD(40-$B38,52)&gt;MOD($C38-$B38,52),"",SUMPRODUCT((Sätze!$B$2:$B$251=$A38)*(Wochenmengen!$C$2:$C$251&gt;0)*(MOD(40-Wochenmengen!$C$2:$C$251,52)&lt;=MOD(Wochenmengen!$D$2:$D$251-Wochenmengen!$C$2:$C$251,52))*Wochenmengen!$F$2:$F$251)/$D38))</f>
        <v/>
      </c>
      <c r="AT38" s="36">
        <f>IF(OR($A38="",$B38="",$C38="",N($D38)=0),"",IF(MOD(41-$B38,52)&gt;MOD($C38-$B38,52),"",SUMPRODUCT((Sätze!$B$2:$B$251=$A38)*(Wochenmengen!$C$2:$C$251&gt;0)*(MOD(41-Wochenmengen!$C$2:$C$251,52)&lt;=MOD(Wochenmengen!$D$2:$D$251-Wochenmengen!$C$2:$C$251,52))*Wochenmengen!$F$2:$F$251)/$D38))</f>
        <v/>
      </c>
      <c r="AU38" s="36">
        <f>IF(OR($A38="",$B38="",$C38="",N($D38)=0),"",IF(MOD(42-$B38,52)&gt;MOD($C38-$B38,52),"",SUMPRODUCT((Sätze!$B$2:$B$251=$A38)*(Wochenmengen!$C$2:$C$251&gt;0)*(MOD(42-Wochenmengen!$C$2:$C$251,52)&lt;=MOD(Wochenmengen!$D$2:$D$251-Wochenmengen!$C$2:$C$251,52))*Wochenmengen!$F$2:$F$251)/$D38))</f>
        <v/>
      </c>
      <c r="AV38" s="36">
        <f>IF(OR($A38="",$B38="",$C38="",N($D38)=0),"",IF(MOD(43-$B38,52)&gt;MOD($C38-$B38,52),"",SUMPRODUCT((Sätze!$B$2:$B$251=$A38)*(Wochenmengen!$C$2:$C$251&gt;0)*(MOD(43-Wochenmengen!$C$2:$C$251,52)&lt;=MOD(Wochenmengen!$D$2:$D$251-Wochenmengen!$C$2:$C$251,52))*Wochenmengen!$F$2:$F$251)/$D38))</f>
        <v/>
      </c>
      <c r="AW38" s="36">
        <f>IF(OR($A38="",$B38="",$C38="",N($D38)=0),"",IF(MOD(44-$B38,52)&gt;MOD($C38-$B38,52),"",SUMPRODUCT((Sätze!$B$2:$B$251=$A38)*(Wochenmengen!$C$2:$C$251&gt;0)*(MOD(44-Wochenmengen!$C$2:$C$251,52)&lt;=MOD(Wochenmengen!$D$2:$D$251-Wochenmengen!$C$2:$C$251,52))*Wochenmengen!$F$2:$F$251)/$D38))</f>
        <v/>
      </c>
      <c r="AX38" s="36">
        <f>IF(OR($A38="",$B38="",$C38="",N($D38)=0),"",IF(MOD(45-$B38,52)&gt;MOD($C38-$B38,52),"",SUMPRODUCT((Sätze!$B$2:$B$251=$A38)*(Wochenmengen!$C$2:$C$251&gt;0)*(MOD(45-Wochenmengen!$C$2:$C$251,52)&lt;=MOD(Wochenmengen!$D$2:$D$251-Wochenmengen!$C$2:$C$251,52))*Wochenmengen!$F$2:$F$251)/$D38))</f>
        <v/>
      </c>
      <c r="AY38" s="36">
        <f>IF(OR($A38="",$B38="",$C38="",N($D38)=0),"",IF(MOD(46-$B38,52)&gt;MOD($C38-$B38,52),"",SUMPRODUCT((Sätze!$B$2:$B$251=$A38)*(Wochenmengen!$C$2:$C$251&gt;0)*(MOD(46-Wochenmengen!$C$2:$C$251,52)&lt;=MOD(Wochenmengen!$D$2:$D$251-Wochenmengen!$C$2:$C$251,52))*Wochenmengen!$F$2:$F$251)/$D38))</f>
        <v/>
      </c>
      <c r="AZ38" s="36">
        <f>IF(OR($A38="",$B38="",$C38="",N($D38)=0),"",IF(MOD(47-$B38,52)&gt;MOD($C38-$B38,52),"",SUMPRODUCT((Sätze!$B$2:$B$251=$A38)*(Wochenmengen!$C$2:$C$251&gt;0)*(MOD(47-Wochenmengen!$C$2:$C$251,52)&lt;=MOD(Wochenmengen!$D$2:$D$251-Wochenmengen!$C$2:$C$251,52))*Wochenmengen!$F$2:$F$251)/$D38))</f>
        <v/>
      </c>
      <c r="BA38" s="36">
        <f>IF(OR($A38="",$B38="",$C38="",N($D38)=0),"",IF(MOD(48-$B38,52)&gt;MOD($C38-$B38,52),"",SUMPRODUCT((Sätze!$B$2:$B$251=$A38)*(Wochenmengen!$C$2:$C$251&gt;0)*(MOD(48-Wochenmengen!$C$2:$C$251,52)&lt;=MOD(Wochenmengen!$D$2:$D$251-Wochenmengen!$C$2:$C$251,52))*Wochenmengen!$F$2:$F$251)/$D38))</f>
        <v/>
      </c>
      <c r="BB38" s="36">
        <f>IF(OR($A38="",$B38="",$C38="",N($D38)=0),"",IF(MOD(49-$B38,52)&gt;MOD($C38-$B38,52),"",SUMPRODUCT((Sätze!$B$2:$B$251=$A38)*(Wochenmengen!$C$2:$C$251&gt;0)*(MOD(49-Wochenmengen!$C$2:$C$251,52)&lt;=MOD(Wochenmengen!$D$2:$D$251-Wochenmengen!$C$2:$C$251,52))*Wochenmengen!$F$2:$F$251)/$D38))</f>
        <v/>
      </c>
      <c r="BC38" s="36">
        <f>IF(OR($A38="",$B38="",$C38="",N($D38)=0),"",IF(MOD(50-$B38,52)&gt;MOD($C38-$B38,52),"",SUMPRODUCT((Sätze!$B$2:$B$251=$A38)*(Wochenmengen!$C$2:$C$251&gt;0)*(MOD(50-Wochenmengen!$C$2:$C$251,52)&lt;=MOD(Wochenmengen!$D$2:$D$251-Wochenmengen!$C$2:$C$251,52))*Wochenmengen!$F$2:$F$251)/$D38))</f>
        <v/>
      </c>
      <c r="BD38" s="36">
        <f>IF(OR($A38="",$B38="",$C38="",N($D38)=0),"",IF(MOD(51-$B38,52)&gt;MOD($C38-$B38,52),"",SUMPRODUCT((Sätze!$B$2:$B$251=$A38)*(Wochenmengen!$C$2:$C$251&gt;0)*(MOD(51-Wochenmengen!$C$2:$C$251,52)&lt;=MOD(Wochenmengen!$D$2:$D$251-Wochenmengen!$C$2:$C$251,52))*Wochenmengen!$F$2:$F$251)/$D38))</f>
        <v/>
      </c>
      <c r="BE38" s="36">
        <f>IF(OR($A38="",$B38="",$C38="",N($D38)=0),"",IF(MOD(52-$B38,52)&gt;MOD($C38-$B38,52),"",SUMPRODUCT((Sätze!$B$2:$B$251=$A38)*(Wochenmengen!$C$2:$C$251&gt;0)*(MOD(52-Wochenmengen!$C$2:$C$251,52)&lt;=MOD(Wochenmengen!$D$2:$D$251-Wochenmengen!$C$2:$C$251,52))*Wochenmengen!$F$2:$F$251)/$D38))</f>
        <v/>
      </c>
      <c r="BF38" s="26">
        <f>IF($A38="","",SUMPRODUCT((F38:BE38&lt;&gt;"")*(F38:BE38&lt;1)))</f>
        <v/>
      </c>
    </row>
    <row r="39">
      <c r="A39" s="10">
        <f>IF(Bedarf!$B45="","",Bedarf!$B45)</f>
        <v/>
      </c>
      <c r="B39" s="26">
        <f>IF($A39="","",IF(Bedarf!$E45&lt;&gt;"",Bedarf!$E45,IFERROR(IF(_xlfn.MINIFS(Sätze!$H$2:$H$251,Sätze!$B$2:$B$251,$A39)=0,"",_xlfn.MINIFS(Sätze!$H$2:$H$251,Sätze!$B$2:$B$251,$A39)),"")))</f>
        <v/>
      </c>
      <c r="C39" s="26">
        <f>IF($A39="","",IF(Bedarf!$F45&lt;&gt;"",Bedarf!$F45,IFERROR(IF(_xlfn.MAXIFS(Sätze!$I$2:$I$251,Sätze!$B$2:$B$251,$A39)=0,"",_xlfn.MAXIFS(Sätze!$I$2:$I$251,Sätze!$B$2:$B$251,$A39)),"")))</f>
        <v/>
      </c>
      <c r="D39" s="15">
        <f>IF(OR($A39="",N(Bedarf!$G45)=0),"",Bedarf!$G45)</f>
        <v/>
      </c>
      <c r="E39" s="10">
        <f>IF($A39="","",T(Bedarf!$D45))</f>
        <v/>
      </c>
      <c r="F39" s="36">
        <f>IF(OR($A39="",$B39="",$C39="",N($D39)=0),"",IF(MOD(1-$B39,52)&gt;MOD($C39-$B39,52),"",SUMPRODUCT((Sätze!$B$2:$B$251=$A39)*(Wochenmengen!$C$2:$C$251&gt;0)*(MOD(1-Wochenmengen!$C$2:$C$251,52)&lt;=MOD(Wochenmengen!$D$2:$D$251-Wochenmengen!$C$2:$C$251,52))*Wochenmengen!$F$2:$F$251)/$D39))</f>
        <v/>
      </c>
      <c r="G39" s="36">
        <f>IF(OR($A39="",$B39="",$C39="",N($D39)=0),"",IF(MOD(2-$B39,52)&gt;MOD($C39-$B39,52),"",SUMPRODUCT((Sätze!$B$2:$B$251=$A39)*(Wochenmengen!$C$2:$C$251&gt;0)*(MOD(2-Wochenmengen!$C$2:$C$251,52)&lt;=MOD(Wochenmengen!$D$2:$D$251-Wochenmengen!$C$2:$C$251,52))*Wochenmengen!$F$2:$F$251)/$D39))</f>
        <v/>
      </c>
      <c r="H39" s="36">
        <f>IF(OR($A39="",$B39="",$C39="",N($D39)=0),"",IF(MOD(3-$B39,52)&gt;MOD($C39-$B39,52),"",SUMPRODUCT((Sätze!$B$2:$B$251=$A39)*(Wochenmengen!$C$2:$C$251&gt;0)*(MOD(3-Wochenmengen!$C$2:$C$251,52)&lt;=MOD(Wochenmengen!$D$2:$D$251-Wochenmengen!$C$2:$C$251,52))*Wochenmengen!$F$2:$F$251)/$D39))</f>
        <v/>
      </c>
      <c r="I39" s="36">
        <f>IF(OR($A39="",$B39="",$C39="",N($D39)=0),"",IF(MOD(4-$B39,52)&gt;MOD($C39-$B39,52),"",SUMPRODUCT((Sätze!$B$2:$B$251=$A39)*(Wochenmengen!$C$2:$C$251&gt;0)*(MOD(4-Wochenmengen!$C$2:$C$251,52)&lt;=MOD(Wochenmengen!$D$2:$D$251-Wochenmengen!$C$2:$C$251,52))*Wochenmengen!$F$2:$F$251)/$D39))</f>
        <v/>
      </c>
      <c r="J39" s="36">
        <f>IF(OR($A39="",$B39="",$C39="",N($D39)=0),"",IF(MOD(5-$B39,52)&gt;MOD($C39-$B39,52),"",SUMPRODUCT((Sätze!$B$2:$B$251=$A39)*(Wochenmengen!$C$2:$C$251&gt;0)*(MOD(5-Wochenmengen!$C$2:$C$251,52)&lt;=MOD(Wochenmengen!$D$2:$D$251-Wochenmengen!$C$2:$C$251,52))*Wochenmengen!$F$2:$F$251)/$D39))</f>
        <v/>
      </c>
      <c r="K39" s="36">
        <f>IF(OR($A39="",$B39="",$C39="",N($D39)=0),"",IF(MOD(6-$B39,52)&gt;MOD($C39-$B39,52),"",SUMPRODUCT((Sätze!$B$2:$B$251=$A39)*(Wochenmengen!$C$2:$C$251&gt;0)*(MOD(6-Wochenmengen!$C$2:$C$251,52)&lt;=MOD(Wochenmengen!$D$2:$D$251-Wochenmengen!$C$2:$C$251,52))*Wochenmengen!$F$2:$F$251)/$D39))</f>
        <v/>
      </c>
      <c r="L39" s="36">
        <f>IF(OR($A39="",$B39="",$C39="",N($D39)=0),"",IF(MOD(7-$B39,52)&gt;MOD($C39-$B39,52),"",SUMPRODUCT((Sätze!$B$2:$B$251=$A39)*(Wochenmengen!$C$2:$C$251&gt;0)*(MOD(7-Wochenmengen!$C$2:$C$251,52)&lt;=MOD(Wochenmengen!$D$2:$D$251-Wochenmengen!$C$2:$C$251,52))*Wochenmengen!$F$2:$F$251)/$D39))</f>
        <v/>
      </c>
      <c r="M39" s="36">
        <f>IF(OR($A39="",$B39="",$C39="",N($D39)=0),"",IF(MOD(8-$B39,52)&gt;MOD($C39-$B39,52),"",SUMPRODUCT((Sätze!$B$2:$B$251=$A39)*(Wochenmengen!$C$2:$C$251&gt;0)*(MOD(8-Wochenmengen!$C$2:$C$251,52)&lt;=MOD(Wochenmengen!$D$2:$D$251-Wochenmengen!$C$2:$C$251,52))*Wochenmengen!$F$2:$F$251)/$D39))</f>
        <v/>
      </c>
      <c r="N39" s="36">
        <f>IF(OR($A39="",$B39="",$C39="",N($D39)=0),"",IF(MOD(9-$B39,52)&gt;MOD($C39-$B39,52),"",SUMPRODUCT((Sätze!$B$2:$B$251=$A39)*(Wochenmengen!$C$2:$C$251&gt;0)*(MOD(9-Wochenmengen!$C$2:$C$251,52)&lt;=MOD(Wochenmengen!$D$2:$D$251-Wochenmengen!$C$2:$C$251,52))*Wochenmengen!$F$2:$F$251)/$D39))</f>
        <v/>
      </c>
      <c r="O39" s="36">
        <f>IF(OR($A39="",$B39="",$C39="",N($D39)=0),"",IF(MOD(10-$B39,52)&gt;MOD($C39-$B39,52),"",SUMPRODUCT((Sätze!$B$2:$B$251=$A39)*(Wochenmengen!$C$2:$C$251&gt;0)*(MOD(10-Wochenmengen!$C$2:$C$251,52)&lt;=MOD(Wochenmengen!$D$2:$D$251-Wochenmengen!$C$2:$C$251,52))*Wochenmengen!$F$2:$F$251)/$D39))</f>
        <v/>
      </c>
      <c r="P39" s="36">
        <f>IF(OR($A39="",$B39="",$C39="",N($D39)=0),"",IF(MOD(11-$B39,52)&gt;MOD($C39-$B39,52),"",SUMPRODUCT((Sätze!$B$2:$B$251=$A39)*(Wochenmengen!$C$2:$C$251&gt;0)*(MOD(11-Wochenmengen!$C$2:$C$251,52)&lt;=MOD(Wochenmengen!$D$2:$D$251-Wochenmengen!$C$2:$C$251,52))*Wochenmengen!$F$2:$F$251)/$D39))</f>
        <v/>
      </c>
      <c r="Q39" s="36">
        <f>IF(OR($A39="",$B39="",$C39="",N($D39)=0),"",IF(MOD(12-$B39,52)&gt;MOD($C39-$B39,52),"",SUMPRODUCT((Sätze!$B$2:$B$251=$A39)*(Wochenmengen!$C$2:$C$251&gt;0)*(MOD(12-Wochenmengen!$C$2:$C$251,52)&lt;=MOD(Wochenmengen!$D$2:$D$251-Wochenmengen!$C$2:$C$251,52))*Wochenmengen!$F$2:$F$251)/$D39))</f>
        <v/>
      </c>
      <c r="R39" s="36">
        <f>IF(OR($A39="",$B39="",$C39="",N($D39)=0),"",IF(MOD(13-$B39,52)&gt;MOD($C39-$B39,52),"",SUMPRODUCT((Sätze!$B$2:$B$251=$A39)*(Wochenmengen!$C$2:$C$251&gt;0)*(MOD(13-Wochenmengen!$C$2:$C$251,52)&lt;=MOD(Wochenmengen!$D$2:$D$251-Wochenmengen!$C$2:$C$251,52))*Wochenmengen!$F$2:$F$251)/$D39))</f>
        <v/>
      </c>
      <c r="S39" s="36">
        <f>IF(OR($A39="",$B39="",$C39="",N($D39)=0),"",IF(MOD(14-$B39,52)&gt;MOD($C39-$B39,52),"",SUMPRODUCT((Sätze!$B$2:$B$251=$A39)*(Wochenmengen!$C$2:$C$251&gt;0)*(MOD(14-Wochenmengen!$C$2:$C$251,52)&lt;=MOD(Wochenmengen!$D$2:$D$251-Wochenmengen!$C$2:$C$251,52))*Wochenmengen!$F$2:$F$251)/$D39))</f>
        <v/>
      </c>
      <c r="T39" s="36">
        <f>IF(OR($A39="",$B39="",$C39="",N($D39)=0),"",IF(MOD(15-$B39,52)&gt;MOD($C39-$B39,52),"",SUMPRODUCT((Sätze!$B$2:$B$251=$A39)*(Wochenmengen!$C$2:$C$251&gt;0)*(MOD(15-Wochenmengen!$C$2:$C$251,52)&lt;=MOD(Wochenmengen!$D$2:$D$251-Wochenmengen!$C$2:$C$251,52))*Wochenmengen!$F$2:$F$251)/$D39))</f>
        <v/>
      </c>
      <c r="U39" s="36">
        <f>IF(OR($A39="",$B39="",$C39="",N($D39)=0),"",IF(MOD(16-$B39,52)&gt;MOD($C39-$B39,52),"",SUMPRODUCT((Sätze!$B$2:$B$251=$A39)*(Wochenmengen!$C$2:$C$251&gt;0)*(MOD(16-Wochenmengen!$C$2:$C$251,52)&lt;=MOD(Wochenmengen!$D$2:$D$251-Wochenmengen!$C$2:$C$251,52))*Wochenmengen!$F$2:$F$251)/$D39))</f>
        <v/>
      </c>
      <c r="V39" s="36">
        <f>IF(OR($A39="",$B39="",$C39="",N($D39)=0),"",IF(MOD(17-$B39,52)&gt;MOD($C39-$B39,52),"",SUMPRODUCT((Sätze!$B$2:$B$251=$A39)*(Wochenmengen!$C$2:$C$251&gt;0)*(MOD(17-Wochenmengen!$C$2:$C$251,52)&lt;=MOD(Wochenmengen!$D$2:$D$251-Wochenmengen!$C$2:$C$251,52))*Wochenmengen!$F$2:$F$251)/$D39))</f>
        <v/>
      </c>
      <c r="W39" s="36">
        <f>IF(OR($A39="",$B39="",$C39="",N($D39)=0),"",IF(MOD(18-$B39,52)&gt;MOD($C39-$B39,52),"",SUMPRODUCT((Sätze!$B$2:$B$251=$A39)*(Wochenmengen!$C$2:$C$251&gt;0)*(MOD(18-Wochenmengen!$C$2:$C$251,52)&lt;=MOD(Wochenmengen!$D$2:$D$251-Wochenmengen!$C$2:$C$251,52))*Wochenmengen!$F$2:$F$251)/$D39))</f>
        <v/>
      </c>
      <c r="X39" s="36">
        <f>IF(OR($A39="",$B39="",$C39="",N($D39)=0),"",IF(MOD(19-$B39,52)&gt;MOD($C39-$B39,52),"",SUMPRODUCT((Sätze!$B$2:$B$251=$A39)*(Wochenmengen!$C$2:$C$251&gt;0)*(MOD(19-Wochenmengen!$C$2:$C$251,52)&lt;=MOD(Wochenmengen!$D$2:$D$251-Wochenmengen!$C$2:$C$251,52))*Wochenmengen!$F$2:$F$251)/$D39))</f>
        <v/>
      </c>
      <c r="Y39" s="36">
        <f>IF(OR($A39="",$B39="",$C39="",N($D39)=0),"",IF(MOD(20-$B39,52)&gt;MOD($C39-$B39,52),"",SUMPRODUCT((Sätze!$B$2:$B$251=$A39)*(Wochenmengen!$C$2:$C$251&gt;0)*(MOD(20-Wochenmengen!$C$2:$C$251,52)&lt;=MOD(Wochenmengen!$D$2:$D$251-Wochenmengen!$C$2:$C$251,52))*Wochenmengen!$F$2:$F$251)/$D39))</f>
        <v/>
      </c>
      <c r="Z39" s="36">
        <f>IF(OR($A39="",$B39="",$C39="",N($D39)=0),"",IF(MOD(21-$B39,52)&gt;MOD($C39-$B39,52),"",SUMPRODUCT((Sätze!$B$2:$B$251=$A39)*(Wochenmengen!$C$2:$C$251&gt;0)*(MOD(21-Wochenmengen!$C$2:$C$251,52)&lt;=MOD(Wochenmengen!$D$2:$D$251-Wochenmengen!$C$2:$C$251,52))*Wochenmengen!$F$2:$F$251)/$D39))</f>
        <v/>
      </c>
      <c r="AA39" s="36">
        <f>IF(OR($A39="",$B39="",$C39="",N($D39)=0),"",IF(MOD(22-$B39,52)&gt;MOD($C39-$B39,52),"",SUMPRODUCT((Sätze!$B$2:$B$251=$A39)*(Wochenmengen!$C$2:$C$251&gt;0)*(MOD(22-Wochenmengen!$C$2:$C$251,52)&lt;=MOD(Wochenmengen!$D$2:$D$251-Wochenmengen!$C$2:$C$251,52))*Wochenmengen!$F$2:$F$251)/$D39))</f>
        <v/>
      </c>
      <c r="AB39" s="36">
        <f>IF(OR($A39="",$B39="",$C39="",N($D39)=0),"",IF(MOD(23-$B39,52)&gt;MOD($C39-$B39,52),"",SUMPRODUCT((Sätze!$B$2:$B$251=$A39)*(Wochenmengen!$C$2:$C$251&gt;0)*(MOD(23-Wochenmengen!$C$2:$C$251,52)&lt;=MOD(Wochenmengen!$D$2:$D$251-Wochenmengen!$C$2:$C$251,52))*Wochenmengen!$F$2:$F$251)/$D39))</f>
        <v/>
      </c>
      <c r="AC39" s="36">
        <f>IF(OR($A39="",$B39="",$C39="",N($D39)=0),"",IF(MOD(24-$B39,52)&gt;MOD($C39-$B39,52),"",SUMPRODUCT((Sätze!$B$2:$B$251=$A39)*(Wochenmengen!$C$2:$C$251&gt;0)*(MOD(24-Wochenmengen!$C$2:$C$251,52)&lt;=MOD(Wochenmengen!$D$2:$D$251-Wochenmengen!$C$2:$C$251,52))*Wochenmengen!$F$2:$F$251)/$D39))</f>
        <v/>
      </c>
      <c r="AD39" s="36">
        <f>IF(OR($A39="",$B39="",$C39="",N($D39)=0),"",IF(MOD(25-$B39,52)&gt;MOD($C39-$B39,52),"",SUMPRODUCT((Sätze!$B$2:$B$251=$A39)*(Wochenmengen!$C$2:$C$251&gt;0)*(MOD(25-Wochenmengen!$C$2:$C$251,52)&lt;=MOD(Wochenmengen!$D$2:$D$251-Wochenmengen!$C$2:$C$251,52))*Wochenmengen!$F$2:$F$251)/$D39))</f>
        <v/>
      </c>
      <c r="AE39" s="36">
        <f>IF(OR($A39="",$B39="",$C39="",N($D39)=0),"",IF(MOD(26-$B39,52)&gt;MOD($C39-$B39,52),"",SUMPRODUCT((Sätze!$B$2:$B$251=$A39)*(Wochenmengen!$C$2:$C$251&gt;0)*(MOD(26-Wochenmengen!$C$2:$C$251,52)&lt;=MOD(Wochenmengen!$D$2:$D$251-Wochenmengen!$C$2:$C$251,52))*Wochenmengen!$F$2:$F$251)/$D39))</f>
        <v/>
      </c>
      <c r="AF39" s="36">
        <f>IF(OR($A39="",$B39="",$C39="",N($D39)=0),"",IF(MOD(27-$B39,52)&gt;MOD($C39-$B39,52),"",SUMPRODUCT((Sätze!$B$2:$B$251=$A39)*(Wochenmengen!$C$2:$C$251&gt;0)*(MOD(27-Wochenmengen!$C$2:$C$251,52)&lt;=MOD(Wochenmengen!$D$2:$D$251-Wochenmengen!$C$2:$C$251,52))*Wochenmengen!$F$2:$F$251)/$D39))</f>
        <v/>
      </c>
      <c r="AG39" s="36">
        <f>IF(OR($A39="",$B39="",$C39="",N($D39)=0),"",IF(MOD(28-$B39,52)&gt;MOD($C39-$B39,52),"",SUMPRODUCT((Sätze!$B$2:$B$251=$A39)*(Wochenmengen!$C$2:$C$251&gt;0)*(MOD(28-Wochenmengen!$C$2:$C$251,52)&lt;=MOD(Wochenmengen!$D$2:$D$251-Wochenmengen!$C$2:$C$251,52))*Wochenmengen!$F$2:$F$251)/$D39))</f>
        <v/>
      </c>
      <c r="AH39" s="36">
        <f>IF(OR($A39="",$B39="",$C39="",N($D39)=0),"",IF(MOD(29-$B39,52)&gt;MOD($C39-$B39,52),"",SUMPRODUCT((Sätze!$B$2:$B$251=$A39)*(Wochenmengen!$C$2:$C$251&gt;0)*(MOD(29-Wochenmengen!$C$2:$C$251,52)&lt;=MOD(Wochenmengen!$D$2:$D$251-Wochenmengen!$C$2:$C$251,52))*Wochenmengen!$F$2:$F$251)/$D39))</f>
        <v/>
      </c>
      <c r="AI39" s="36">
        <f>IF(OR($A39="",$B39="",$C39="",N($D39)=0),"",IF(MOD(30-$B39,52)&gt;MOD($C39-$B39,52),"",SUMPRODUCT((Sätze!$B$2:$B$251=$A39)*(Wochenmengen!$C$2:$C$251&gt;0)*(MOD(30-Wochenmengen!$C$2:$C$251,52)&lt;=MOD(Wochenmengen!$D$2:$D$251-Wochenmengen!$C$2:$C$251,52))*Wochenmengen!$F$2:$F$251)/$D39))</f>
        <v/>
      </c>
      <c r="AJ39" s="36">
        <f>IF(OR($A39="",$B39="",$C39="",N($D39)=0),"",IF(MOD(31-$B39,52)&gt;MOD($C39-$B39,52),"",SUMPRODUCT((Sätze!$B$2:$B$251=$A39)*(Wochenmengen!$C$2:$C$251&gt;0)*(MOD(31-Wochenmengen!$C$2:$C$251,52)&lt;=MOD(Wochenmengen!$D$2:$D$251-Wochenmengen!$C$2:$C$251,52))*Wochenmengen!$F$2:$F$251)/$D39))</f>
        <v/>
      </c>
      <c r="AK39" s="36">
        <f>IF(OR($A39="",$B39="",$C39="",N($D39)=0),"",IF(MOD(32-$B39,52)&gt;MOD($C39-$B39,52),"",SUMPRODUCT((Sätze!$B$2:$B$251=$A39)*(Wochenmengen!$C$2:$C$251&gt;0)*(MOD(32-Wochenmengen!$C$2:$C$251,52)&lt;=MOD(Wochenmengen!$D$2:$D$251-Wochenmengen!$C$2:$C$251,52))*Wochenmengen!$F$2:$F$251)/$D39))</f>
        <v/>
      </c>
      <c r="AL39" s="36">
        <f>IF(OR($A39="",$B39="",$C39="",N($D39)=0),"",IF(MOD(33-$B39,52)&gt;MOD($C39-$B39,52),"",SUMPRODUCT((Sätze!$B$2:$B$251=$A39)*(Wochenmengen!$C$2:$C$251&gt;0)*(MOD(33-Wochenmengen!$C$2:$C$251,52)&lt;=MOD(Wochenmengen!$D$2:$D$251-Wochenmengen!$C$2:$C$251,52))*Wochenmengen!$F$2:$F$251)/$D39))</f>
        <v/>
      </c>
      <c r="AM39" s="36">
        <f>IF(OR($A39="",$B39="",$C39="",N($D39)=0),"",IF(MOD(34-$B39,52)&gt;MOD($C39-$B39,52),"",SUMPRODUCT((Sätze!$B$2:$B$251=$A39)*(Wochenmengen!$C$2:$C$251&gt;0)*(MOD(34-Wochenmengen!$C$2:$C$251,52)&lt;=MOD(Wochenmengen!$D$2:$D$251-Wochenmengen!$C$2:$C$251,52))*Wochenmengen!$F$2:$F$251)/$D39))</f>
        <v/>
      </c>
      <c r="AN39" s="36">
        <f>IF(OR($A39="",$B39="",$C39="",N($D39)=0),"",IF(MOD(35-$B39,52)&gt;MOD($C39-$B39,52),"",SUMPRODUCT((Sätze!$B$2:$B$251=$A39)*(Wochenmengen!$C$2:$C$251&gt;0)*(MOD(35-Wochenmengen!$C$2:$C$251,52)&lt;=MOD(Wochenmengen!$D$2:$D$251-Wochenmengen!$C$2:$C$251,52))*Wochenmengen!$F$2:$F$251)/$D39))</f>
        <v/>
      </c>
      <c r="AO39" s="36">
        <f>IF(OR($A39="",$B39="",$C39="",N($D39)=0),"",IF(MOD(36-$B39,52)&gt;MOD($C39-$B39,52),"",SUMPRODUCT((Sätze!$B$2:$B$251=$A39)*(Wochenmengen!$C$2:$C$251&gt;0)*(MOD(36-Wochenmengen!$C$2:$C$251,52)&lt;=MOD(Wochenmengen!$D$2:$D$251-Wochenmengen!$C$2:$C$251,52))*Wochenmengen!$F$2:$F$251)/$D39))</f>
        <v/>
      </c>
      <c r="AP39" s="36">
        <f>IF(OR($A39="",$B39="",$C39="",N($D39)=0),"",IF(MOD(37-$B39,52)&gt;MOD($C39-$B39,52),"",SUMPRODUCT((Sätze!$B$2:$B$251=$A39)*(Wochenmengen!$C$2:$C$251&gt;0)*(MOD(37-Wochenmengen!$C$2:$C$251,52)&lt;=MOD(Wochenmengen!$D$2:$D$251-Wochenmengen!$C$2:$C$251,52))*Wochenmengen!$F$2:$F$251)/$D39))</f>
        <v/>
      </c>
      <c r="AQ39" s="36">
        <f>IF(OR($A39="",$B39="",$C39="",N($D39)=0),"",IF(MOD(38-$B39,52)&gt;MOD($C39-$B39,52),"",SUMPRODUCT((Sätze!$B$2:$B$251=$A39)*(Wochenmengen!$C$2:$C$251&gt;0)*(MOD(38-Wochenmengen!$C$2:$C$251,52)&lt;=MOD(Wochenmengen!$D$2:$D$251-Wochenmengen!$C$2:$C$251,52))*Wochenmengen!$F$2:$F$251)/$D39))</f>
        <v/>
      </c>
      <c r="AR39" s="36">
        <f>IF(OR($A39="",$B39="",$C39="",N($D39)=0),"",IF(MOD(39-$B39,52)&gt;MOD($C39-$B39,52),"",SUMPRODUCT((Sätze!$B$2:$B$251=$A39)*(Wochenmengen!$C$2:$C$251&gt;0)*(MOD(39-Wochenmengen!$C$2:$C$251,52)&lt;=MOD(Wochenmengen!$D$2:$D$251-Wochenmengen!$C$2:$C$251,52))*Wochenmengen!$F$2:$F$251)/$D39))</f>
        <v/>
      </c>
      <c r="AS39" s="36">
        <f>IF(OR($A39="",$B39="",$C39="",N($D39)=0),"",IF(MOD(40-$B39,52)&gt;MOD($C39-$B39,52),"",SUMPRODUCT((Sätze!$B$2:$B$251=$A39)*(Wochenmengen!$C$2:$C$251&gt;0)*(MOD(40-Wochenmengen!$C$2:$C$251,52)&lt;=MOD(Wochenmengen!$D$2:$D$251-Wochenmengen!$C$2:$C$251,52))*Wochenmengen!$F$2:$F$251)/$D39))</f>
        <v/>
      </c>
      <c r="AT39" s="36">
        <f>IF(OR($A39="",$B39="",$C39="",N($D39)=0),"",IF(MOD(41-$B39,52)&gt;MOD($C39-$B39,52),"",SUMPRODUCT((Sätze!$B$2:$B$251=$A39)*(Wochenmengen!$C$2:$C$251&gt;0)*(MOD(41-Wochenmengen!$C$2:$C$251,52)&lt;=MOD(Wochenmengen!$D$2:$D$251-Wochenmengen!$C$2:$C$251,52))*Wochenmengen!$F$2:$F$251)/$D39))</f>
        <v/>
      </c>
      <c r="AU39" s="36">
        <f>IF(OR($A39="",$B39="",$C39="",N($D39)=0),"",IF(MOD(42-$B39,52)&gt;MOD($C39-$B39,52),"",SUMPRODUCT((Sätze!$B$2:$B$251=$A39)*(Wochenmengen!$C$2:$C$251&gt;0)*(MOD(42-Wochenmengen!$C$2:$C$251,52)&lt;=MOD(Wochenmengen!$D$2:$D$251-Wochenmengen!$C$2:$C$251,52))*Wochenmengen!$F$2:$F$251)/$D39))</f>
        <v/>
      </c>
      <c r="AV39" s="36">
        <f>IF(OR($A39="",$B39="",$C39="",N($D39)=0),"",IF(MOD(43-$B39,52)&gt;MOD($C39-$B39,52),"",SUMPRODUCT((Sätze!$B$2:$B$251=$A39)*(Wochenmengen!$C$2:$C$251&gt;0)*(MOD(43-Wochenmengen!$C$2:$C$251,52)&lt;=MOD(Wochenmengen!$D$2:$D$251-Wochenmengen!$C$2:$C$251,52))*Wochenmengen!$F$2:$F$251)/$D39))</f>
        <v/>
      </c>
      <c r="AW39" s="36">
        <f>IF(OR($A39="",$B39="",$C39="",N($D39)=0),"",IF(MOD(44-$B39,52)&gt;MOD($C39-$B39,52),"",SUMPRODUCT((Sätze!$B$2:$B$251=$A39)*(Wochenmengen!$C$2:$C$251&gt;0)*(MOD(44-Wochenmengen!$C$2:$C$251,52)&lt;=MOD(Wochenmengen!$D$2:$D$251-Wochenmengen!$C$2:$C$251,52))*Wochenmengen!$F$2:$F$251)/$D39))</f>
        <v/>
      </c>
      <c r="AX39" s="36">
        <f>IF(OR($A39="",$B39="",$C39="",N($D39)=0),"",IF(MOD(45-$B39,52)&gt;MOD($C39-$B39,52),"",SUMPRODUCT((Sätze!$B$2:$B$251=$A39)*(Wochenmengen!$C$2:$C$251&gt;0)*(MOD(45-Wochenmengen!$C$2:$C$251,52)&lt;=MOD(Wochenmengen!$D$2:$D$251-Wochenmengen!$C$2:$C$251,52))*Wochenmengen!$F$2:$F$251)/$D39))</f>
        <v/>
      </c>
      <c r="AY39" s="36">
        <f>IF(OR($A39="",$B39="",$C39="",N($D39)=0),"",IF(MOD(46-$B39,52)&gt;MOD($C39-$B39,52),"",SUMPRODUCT((Sätze!$B$2:$B$251=$A39)*(Wochenmengen!$C$2:$C$251&gt;0)*(MOD(46-Wochenmengen!$C$2:$C$251,52)&lt;=MOD(Wochenmengen!$D$2:$D$251-Wochenmengen!$C$2:$C$251,52))*Wochenmengen!$F$2:$F$251)/$D39))</f>
        <v/>
      </c>
      <c r="AZ39" s="36">
        <f>IF(OR($A39="",$B39="",$C39="",N($D39)=0),"",IF(MOD(47-$B39,52)&gt;MOD($C39-$B39,52),"",SUMPRODUCT((Sätze!$B$2:$B$251=$A39)*(Wochenmengen!$C$2:$C$251&gt;0)*(MOD(47-Wochenmengen!$C$2:$C$251,52)&lt;=MOD(Wochenmengen!$D$2:$D$251-Wochenmengen!$C$2:$C$251,52))*Wochenmengen!$F$2:$F$251)/$D39))</f>
        <v/>
      </c>
      <c r="BA39" s="36">
        <f>IF(OR($A39="",$B39="",$C39="",N($D39)=0),"",IF(MOD(48-$B39,52)&gt;MOD($C39-$B39,52),"",SUMPRODUCT((Sätze!$B$2:$B$251=$A39)*(Wochenmengen!$C$2:$C$251&gt;0)*(MOD(48-Wochenmengen!$C$2:$C$251,52)&lt;=MOD(Wochenmengen!$D$2:$D$251-Wochenmengen!$C$2:$C$251,52))*Wochenmengen!$F$2:$F$251)/$D39))</f>
        <v/>
      </c>
      <c r="BB39" s="36">
        <f>IF(OR($A39="",$B39="",$C39="",N($D39)=0),"",IF(MOD(49-$B39,52)&gt;MOD($C39-$B39,52),"",SUMPRODUCT((Sätze!$B$2:$B$251=$A39)*(Wochenmengen!$C$2:$C$251&gt;0)*(MOD(49-Wochenmengen!$C$2:$C$251,52)&lt;=MOD(Wochenmengen!$D$2:$D$251-Wochenmengen!$C$2:$C$251,52))*Wochenmengen!$F$2:$F$251)/$D39))</f>
        <v/>
      </c>
      <c r="BC39" s="36">
        <f>IF(OR($A39="",$B39="",$C39="",N($D39)=0),"",IF(MOD(50-$B39,52)&gt;MOD($C39-$B39,52),"",SUMPRODUCT((Sätze!$B$2:$B$251=$A39)*(Wochenmengen!$C$2:$C$251&gt;0)*(MOD(50-Wochenmengen!$C$2:$C$251,52)&lt;=MOD(Wochenmengen!$D$2:$D$251-Wochenmengen!$C$2:$C$251,52))*Wochenmengen!$F$2:$F$251)/$D39))</f>
        <v/>
      </c>
      <c r="BD39" s="36">
        <f>IF(OR($A39="",$B39="",$C39="",N($D39)=0),"",IF(MOD(51-$B39,52)&gt;MOD($C39-$B39,52),"",SUMPRODUCT((Sätze!$B$2:$B$251=$A39)*(Wochenmengen!$C$2:$C$251&gt;0)*(MOD(51-Wochenmengen!$C$2:$C$251,52)&lt;=MOD(Wochenmengen!$D$2:$D$251-Wochenmengen!$C$2:$C$251,52))*Wochenmengen!$F$2:$F$251)/$D39))</f>
        <v/>
      </c>
      <c r="BE39" s="36">
        <f>IF(OR($A39="",$B39="",$C39="",N($D39)=0),"",IF(MOD(52-$B39,52)&gt;MOD($C39-$B39,52),"",SUMPRODUCT((Sätze!$B$2:$B$251=$A39)*(Wochenmengen!$C$2:$C$251&gt;0)*(MOD(52-Wochenmengen!$C$2:$C$251,52)&lt;=MOD(Wochenmengen!$D$2:$D$251-Wochenmengen!$C$2:$C$251,52))*Wochenmengen!$F$2:$F$251)/$D39))</f>
        <v/>
      </c>
      <c r="BF39" s="26">
        <f>IF($A39="","",SUMPRODUCT((F39:BE39&lt;&gt;"")*(F39:BE39&lt;1)))</f>
        <v/>
      </c>
    </row>
    <row r="40">
      <c r="A40" s="10">
        <f>IF(Bedarf!$B46="","",Bedarf!$B46)</f>
        <v/>
      </c>
      <c r="B40" s="26">
        <f>IF($A40="","",IF(Bedarf!$E46&lt;&gt;"",Bedarf!$E46,IFERROR(IF(_xlfn.MINIFS(Sätze!$H$2:$H$251,Sätze!$B$2:$B$251,$A40)=0,"",_xlfn.MINIFS(Sätze!$H$2:$H$251,Sätze!$B$2:$B$251,$A40)),"")))</f>
        <v/>
      </c>
      <c r="C40" s="26">
        <f>IF($A40="","",IF(Bedarf!$F46&lt;&gt;"",Bedarf!$F46,IFERROR(IF(_xlfn.MAXIFS(Sätze!$I$2:$I$251,Sätze!$B$2:$B$251,$A40)=0,"",_xlfn.MAXIFS(Sätze!$I$2:$I$251,Sätze!$B$2:$B$251,$A40)),"")))</f>
        <v/>
      </c>
      <c r="D40" s="15">
        <f>IF(OR($A40="",N(Bedarf!$G46)=0),"",Bedarf!$G46)</f>
        <v/>
      </c>
      <c r="E40" s="10">
        <f>IF($A40="","",T(Bedarf!$D46))</f>
        <v/>
      </c>
      <c r="F40" s="36">
        <f>IF(OR($A40="",$B40="",$C40="",N($D40)=0),"",IF(MOD(1-$B40,52)&gt;MOD($C40-$B40,52),"",SUMPRODUCT((Sätze!$B$2:$B$251=$A40)*(Wochenmengen!$C$2:$C$251&gt;0)*(MOD(1-Wochenmengen!$C$2:$C$251,52)&lt;=MOD(Wochenmengen!$D$2:$D$251-Wochenmengen!$C$2:$C$251,52))*Wochenmengen!$F$2:$F$251)/$D40))</f>
        <v/>
      </c>
      <c r="G40" s="36">
        <f>IF(OR($A40="",$B40="",$C40="",N($D40)=0),"",IF(MOD(2-$B40,52)&gt;MOD($C40-$B40,52),"",SUMPRODUCT((Sätze!$B$2:$B$251=$A40)*(Wochenmengen!$C$2:$C$251&gt;0)*(MOD(2-Wochenmengen!$C$2:$C$251,52)&lt;=MOD(Wochenmengen!$D$2:$D$251-Wochenmengen!$C$2:$C$251,52))*Wochenmengen!$F$2:$F$251)/$D40))</f>
        <v/>
      </c>
      <c r="H40" s="36">
        <f>IF(OR($A40="",$B40="",$C40="",N($D40)=0),"",IF(MOD(3-$B40,52)&gt;MOD($C40-$B40,52),"",SUMPRODUCT((Sätze!$B$2:$B$251=$A40)*(Wochenmengen!$C$2:$C$251&gt;0)*(MOD(3-Wochenmengen!$C$2:$C$251,52)&lt;=MOD(Wochenmengen!$D$2:$D$251-Wochenmengen!$C$2:$C$251,52))*Wochenmengen!$F$2:$F$251)/$D40))</f>
        <v/>
      </c>
      <c r="I40" s="36">
        <f>IF(OR($A40="",$B40="",$C40="",N($D40)=0),"",IF(MOD(4-$B40,52)&gt;MOD($C40-$B40,52),"",SUMPRODUCT((Sätze!$B$2:$B$251=$A40)*(Wochenmengen!$C$2:$C$251&gt;0)*(MOD(4-Wochenmengen!$C$2:$C$251,52)&lt;=MOD(Wochenmengen!$D$2:$D$251-Wochenmengen!$C$2:$C$251,52))*Wochenmengen!$F$2:$F$251)/$D40))</f>
        <v/>
      </c>
      <c r="J40" s="36">
        <f>IF(OR($A40="",$B40="",$C40="",N($D40)=0),"",IF(MOD(5-$B40,52)&gt;MOD($C40-$B40,52),"",SUMPRODUCT((Sätze!$B$2:$B$251=$A40)*(Wochenmengen!$C$2:$C$251&gt;0)*(MOD(5-Wochenmengen!$C$2:$C$251,52)&lt;=MOD(Wochenmengen!$D$2:$D$251-Wochenmengen!$C$2:$C$251,52))*Wochenmengen!$F$2:$F$251)/$D40))</f>
        <v/>
      </c>
      <c r="K40" s="36">
        <f>IF(OR($A40="",$B40="",$C40="",N($D40)=0),"",IF(MOD(6-$B40,52)&gt;MOD($C40-$B40,52),"",SUMPRODUCT((Sätze!$B$2:$B$251=$A40)*(Wochenmengen!$C$2:$C$251&gt;0)*(MOD(6-Wochenmengen!$C$2:$C$251,52)&lt;=MOD(Wochenmengen!$D$2:$D$251-Wochenmengen!$C$2:$C$251,52))*Wochenmengen!$F$2:$F$251)/$D40))</f>
        <v/>
      </c>
      <c r="L40" s="36">
        <f>IF(OR($A40="",$B40="",$C40="",N($D40)=0),"",IF(MOD(7-$B40,52)&gt;MOD($C40-$B40,52),"",SUMPRODUCT((Sätze!$B$2:$B$251=$A40)*(Wochenmengen!$C$2:$C$251&gt;0)*(MOD(7-Wochenmengen!$C$2:$C$251,52)&lt;=MOD(Wochenmengen!$D$2:$D$251-Wochenmengen!$C$2:$C$251,52))*Wochenmengen!$F$2:$F$251)/$D40))</f>
        <v/>
      </c>
      <c r="M40" s="36">
        <f>IF(OR($A40="",$B40="",$C40="",N($D40)=0),"",IF(MOD(8-$B40,52)&gt;MOD($C40-$B40,52),"",SUMPRODUCT((Sätze!$B$2:$B$251=$A40)*(Wochenmengen!$C$2:$C$251&gt;0)*(MOD(8-Wochenmengen!$C$2:$C$251,52)&lt;=MOD(Wochenmengen!$D$2:$D$251-Wochenmengen!$C$2:$C$251,52))*Wochenmengen!$F$2:$F$251)/$D40))</f>
        <v/>
      </c>
      <c r="N40" s="36">
        <f>IF(OR($A40="",$B40="",$C40="",N($D40)=0),"",IF(MOD(9-$B40,52)&gt;MOD($C40-$B40,52),"",SUMPRODUCT((Sätze!$B$2:$B$251=$A40)*(Wochenmengen!$C$2:$C$251&gt;0)*(MOD(9-Wochenmengen!$C$2:$C$251,52)&lt;=MOD(Wochenmengen!$D$2:$D$251-Wochenmengen!$C$2:$C$251,52))*Wochenmengen!$F$2:$F$251)/$D40))</f>
        <v/>
      </c>
      <c r="O40" s="36">
        <f>IF(OR($A40="",$B40="",$C40="",N($D40)=0),"",IF(MOD(10-$B40,52)&gt;MOD($C40-$B40,52),"",SUMPRODUCT((Sätze!$B$2:$B$251=$A40)*(Wochenmengen!$C$2:$C$251&gt;0)*(MOD(10-Wochenmengen!$C$2:$C$251,52)&lt;=MOD(Wochenmengen!$D$2:$D$251-Wochenmengen!$C$2:$C$251,52))*Wochenmengen!$F$2:$F$251)/$D40))</f>
        <v/>
      </c>
      <c r="P40" s="36">
        <f>IF(OR($A40="",$B40="",$C40="",N($D40)=0),"",IF(MOD(11-$B40,52)&gt;MOD($C40-$B40,52),"",SUMPRODUCT((Sätze!$B$2:$B$251=$A40)*(Wochenmengen!$C$2:$C$251&gt;0)*(MOD(11-Wochenmengen!$C$2:$C$251,52)&lt;=MOD(Wochenmengen!$D$2:$D$251-Wochenmengen!$C$2:$C$251,52))*Wochenmengen!$F$2:$F$251)/$D40))</f>
        <v/>
      </c>
      <c r="Q40" s="36">
        <f>IF(OR($A40="",$B40="",$C40="",N($D40)=0),"",IF(MOD(12-$B40,52)&gt;MOD($C40-$B40,52),"",SUMPRODUCT((Sätze!$B$2:$B$251=$A40)*(Wochenmengen!$C$2:$C$251&gt;0)*(MOD(12-Wochenmengen!$C$2:$C$251,52)&lt;=MOD(Wochenmengen!$D$2:$D$251-Wochenmengen!$C$2:$C$251,52))*Wochenmengen!$F$2:$F$251)/$D40))</f>
        <v/>
      </c>
      <c r="R40" s="36">
        <f>IF(OR($A40="",$B40="",$C40="",N($D40)=0),"",IF(MOD(13-$B40,52)&gt;MOD($C40-$B40,52),"",SUMPRODUCT((Sätze!$B$2:$B$251=$A40)*(Wochenmengen!$C$2:$C$251&gt;0)*(MOD(13-Wochenmengen!$C$2:$C$251,52)&lt;=MOD(Wochenmengen!$D$2:$D$251-Wochenmengen!$C$2:$C$251,52))*Wochenmengen!$F$2:$F$251)/$D40))</f>
        <v/>
      </c>
      <c r="S40" s="36">
        <f>IF(OR($A40="",$B40="",$C40="",N($D40)=0),"",IF(MOD(14-$B40,52)&gt;MOD($C40-$B40,52),"",SUMPRODUCT((Sätze!$B$2:$B$251=$A40)*(Wochenmengen!$C$2:$C$251&gt;0)*(MOD(14-Wochenmengen!$C$2:$C$251,52)&lt;=MOD(Wochenmengen!$D$2:$D$251-Wochenmengen!$C$2:$C$251,52))*Wochenmengen!$F$2:$F$251)/$D40))</f>
        <v/>
      </c>
      <c r="T40" s="36">
        <f>IF(OR($A40="",$B40="",$C40="",N($D40)=0),"",IF(MOD(15-$B40,52)&gt;MOD($C40-$B40,52),"",SUMPRODUCT((Sätze!$B$2:$B$251=$A40)*(Wochenmengen!$C$2:$C$251&gt;0)*(MOD(15-Wochenmengen!$C$2:$C$251,52)&lt;=MOD(Wochenmengen!$D$2:$D$251-Wochenmengen!$C$2:$C$251,52))*Wochenmengen!$F$2:$F$251)/$D40))</f>
        <v/>
      </c>
      <c r="U40" s="36">
        <f>IF(OR($A40="",$B40="",$C40="",N($D40)=0),"",IF(MOD(16-$B40,52)&gt;MOD($C40-$B40,52),"",SUMPRODUCT((Sätze!$B$2:$B$251=$A40)*(Wochenmengen!$C$2:$C$251&gt;0)*(MOD(16-Wochenmengen!$C$2:$C$251,52)&lt;=MOD(Wochenmengen!$D$2:$D$251-Wochenmengen!$C$2:$C$251,52))*Wochenmengen!$F$2:$F$251)/$D40))</f>
        <v/>
      </c>
      <c r="V40" s="36">
        <f>IF(OR($A40="",$B40="",$C40="",N($D40)=0),"",IF(MOD(17-$B40,52)&gt;MOD($C40-$B40,52),"",SUMPRODUCT((Sätze!$B$2:$B$251=$A40)*(Wochenmengen!$C$2:$C$251&gt;0)*(MOD(17-Wochenmengen!$C$2:$C$251,52)&lt;=MOD(Wochenmengen!$D$2:$D$251-Wochenmengen!$C$2:$C$251,52))*Wochenmengen!$F$2:$F$251)/$D40))</f>
        <v/>
      </c>
      <c r="W40" s="36">
        <f>IF(OR($A40="",$B40="",$C40="",N($D40)=0),"",IF(MOD(18-$B40,52)&gt;MOD($C40-$B40,52),"",SUMPRODUCT((Sätze!$B$2:$B$251=$A40)*(Wochenmengen!$C$2:$C$251&gt;0)*(MOD(18-Wochenmengen!$C$2:$C$251,52)&lt;=MOD(Wochenmengen!$D$2:$D$251-Wochenmengen!$C$2:$C$251,52))*Wochenmengen!$F$2:$F$251)/$D40))</f>
        <v/>
      </c>
      <c r="X40" s="36">
        <f>IF(OR($A40="",$B40="",$C40="",N($D40)=0),"",IF(MOD(19-$B40,52)&gt;MOD($C40-$B40,52),"",SUMPRODUCT((Sätze!$B$2:$B$251=$A40)*(Wochenmengen!$C$2:$C$251&gt;0)*(MOD(19-Wochenmengen!$C$2:$C$251,52)&lt;=MOD(Wochenmengen!$D$2:$D$251-Wochenmengen!$C$2:$C$251,52))*Wochenmengen!$F$2:$F$251)/$D40))</f>
        <v/>
      </c>
      <c r="Y40" s="36">
        <f>IF(OR($A40="",$B40="",$C40="",N($D40)=0),"",IF(MOD(20-$B40,52)&gt;MOD($C40-$B40,52),"",SUMPRODUCT((Sätze!$B$2:$B$251=$A40)*(Wochenmengen!$C$2:$C$251&gt;0)*(MOD(20-Wochenmengen!$C$2:$C$251,52)&lt;=MOD(Wochenmengen!$D$2:$D$251-Wochenmengen!$C$2:$C$251,52))*Wochenmengen!$F$2:$F$251)/$D40))</f>
        <v/>
      </c>
      <c r="Z40" s="36">
        <f>IF(OR($A40="",$B40="",$C40="",N($D40)=0),"",IF(MOD(21-$B40,52)&gt;MOD($C40-$B40,52),"",SUMPRODUCT((Sätze!$B$2:$B$251=$A40)*(Wochenmengen!$C$2:$C$251&gt;0)*(MOD(21-Wochenmengen!$C$2:$C$251,52)&lt;=MOD(Wochenmengen!$D$2:$D$251-Wochenmengen!$C$2:$C$251,52))*Wochenmengen!$F$2:$F$251)/$D40))</f>
        <v/>
      </c>
      <c r="AA40" s="36">
        <f>IF(OR($A40="",$B40="",$C40="",N($D40)=0),"",IF(MOD(22-$B40,52)&gt;MOD($C40-$B40,52),"",SUMPRODUCT((Sätze!$B$2:$B$251=$A40)*(Wochenmengen!$C$2:$C$251&gt;0)*(MOD(22-Wochenmengen!$C$2:$C$251,52)&lt;=MOD(Wochenmengen!$D$2:$D$251-Wochenmengen!$C$2:$C$251,52))*Wochenmengen!$F$2:$F$251)/$D40))</f>
        <v/>
      </c>
      <c r="AB40" s="36">
        <f>IF(OR($A40="",$B40="",$C40="",N($D40)=0),"",IF(MOD(23-$B40,52)&gt;MOD($C40-$B40,52),"",SUMPRODUCT((Sätze!$B$2:$B$251=$A40)*(Wochenmengen!$C$2:$C$251&gt;0)*(MOD(23-Wochenmengen!$C$2:$C$251,52)&lt;=MOD(Wochenmengen!$D$2:$D$251-Wochenmengen!$C$2:$C$251,52))*Wochenmengen!$F$2:$F$251)/$D40))</f>
        <v/>
      </c>
      <c r="AC40" s="36">
        <f>IF(OR($A40="",$B40="",$C40="",N($D40)=0),"",IF(MOD(24-$B40,52)&gt;MOD($C40-$B40,52),"",SUMPRODUCT((Sätze!$B$2:$B$251=$A40)*(Wochenmengen!$C$2:$C$251&gt;0)*(MOD(24-Wochenmengen!$C$2:$C$251,52)&lt;=MOD(Wochenmengen!$D$2:$D$251-Wochenmengen!$C$2:$C$251,52))*Wochenmengen!$F$2:$F$251)/$D40))</f>
        <v/>
      </c>
      <c r="AD40" s="36">
        <f>IF(OR($A40="",$B40="",$C40="",N($D40)=0),"",IF(MOD(25-$B40,52)&gt;MOD($C40-$B40,52),"",SUMPRODUCT((Sätze!$B$2:$B$251=$A40)*(Wochenmengen!$C$2:$C$251&gt;0)*(MOD(25-Wochenmengen!$C$2:$C$251,52)&lt;=MOD(Wochenmengen!$D$2:$D$251-Wochenmengen!$C$2:$C$251,52))*Wochenmengen!$F$2:$F$251)/$D40))</f>
        <v/>
      </c>
      <c r="AE40" s="36">
        <f>IF(OR($A40="",$B40="",$C40="",N($D40)=0),"",IF(MOD(26-$B40,52)&gt;MOD($C40-$B40,52),"",SUMPRODUCT((Sätze!$B$2:$B$251=$A40)*(Wochenmengen!$C$2:$C$251&gt;0)*(MOD(26-Wochenmengen!$C$2:$C$251,52)&lt;=MOD(Wochenmengen!$D$2:$D$251-Wochenmengen!$C$2:$C$251,52))*Wochenmengen!$F$2:$F$251)/$D40))</f>
        <v/>
      </c>
      <c r="AF40" s="36">
        <f>IF(OR($A40="",$B40="",$C40="",N($D40)=0),"",IF(MOD(27-$B40,52)&gt;MOD($C40-$B40,52),"",SUMPRODUCT((Sätze!$B$2:$B$251=$A40)*(Wochenmengen!$C$2:$C$251&gt;0)*(MOD(27-Wochenmengen!$C$2:$C$251,52)&lt;=MOD(Wochenmengen!$D$2:$D$251-Wochenmengen!$C$2:$C$251,52))*Wochenmengen!$F$2:$F$251)/$D40))</f>
        <v/>
      </c>
      <c r="AG40" s="36">
        <f>IF(OR($A40="",$B40="",$C40="",N($D40)=0),"",IF(MOD(28-$B40,52)&gt;MOD($C40-$B40,52),"",SUMPRODUCT((Sätze!$B$2:$B$251=$A40)*(Wochenmengen!$C$2:$C$251&gt;0)*(MOD(28-Wochenmengen!$C$2:$C$251,52)&lt;=MOD(Wochenmengen!$D$2:$D$251-Wochenmengen!$C$2:$C$251,52))*Wochenmengen!$F$2:$F$251)/$D40))</f>
        <v/>
      </c>
      <c r="AH40" s="36">
        <f>IF(OR($A40="",$B40="",$C40="",N($D40)=0),"",IF(MOD(29-$B40,52)&gt;MOD($C40-$B40,52),"",SUMPRODUCT((Sätze!$B$2:$B$251=$A40)*(Wochenmengen!$C$2:$C$251&gt;0)*(MOD(29-Wochenmengen!$C$2:$C$251,52)&lt;=MOD(Wochenmengen!$D$2:$D$251-Wochenmengen!$C$2:$C$251,52))*Wochenmengen!$F$2:$F$251)/$D40))</f>
        <v/>
      </c>
      <c r="AI40" s="36">
        <f>IF(OR($A40="",$B40="",$C40="",N($D40)=0),"",IF(MOD(30-$B40,52)&gt;MOD($C40-$B40,52),"",SUMPRODUCT((Sätze!$B$2:$B$251=$A40)*(Wochenmengen!$C$2:$C$251&gt;0)*(MOD(30-Wochenmengen!$C$2:$C$251,52)&lt;=MOD(Wochenmengen!$D$2:$D$251-Wochenmengen!$C$2:$C$251,52))*Wochenmengen!$F$2:$F$251)/$D40))</f>
        <v/>
      </c>
      <c r="AJ40" s="36">
        <f>IF(OR($A40="",$B40="",$C40="",N($D40)=0),"",IF(MOD(31-$B40,52)&gt;MOD($C40-$B40,52),"",SUMPRODUCT((Sätze!$B$2:$B$251=$A40)*(Wochenmengen!$C$2:$C$251&gt;0)*(MOD(31-Wochenmengen!$C$2:$C$251,52)&lt;=MOD(Wochenmengen!$D$2:$D$251-Wochenmengen!$C$2:$C$251,52))*Wochenmengen!$F$2:$F$251)/$D40))</f>
        <v/>
      </c>
      <c r="AK40" s="36">
        <f>IF(OR($A40="",$B40="",$C40="",N($D40)=0),"",IF(MOD(32-$B40,52)&gt;MOD($C40-$B40,52),"",SUMPRODUCT((Sätze!$B$2:$B$251=$A40)*(Wochenmengen!$C$2:$C$251&gt;0)*(MOD(32-Wochenmengen!$C$2:$C$251,52)&lt;=MOD(Wochenmengen!$D$2:$D$251-Wochenmengen!$C$2:$C$251,52))*Wochenmengen!$F$2:$F$251)/$D40))</f>
        <v/>
      </c>
      <c r="AL40" s="36">
        <f>IF(OR($A40="",$B40="",$C40="",N($D40)=0),"",IF(MOD(33-$B40,52)&gt;MOD($C40-$B40,52),"",SUMPRODUCT((Sätze!$B$2:$B$251=$A40)*(Wochenmengen!$C$2:$C$251&gt;0)*(MOD(33-Wochenmengen!$C$2:$C$251,52)&lt;=MOD(Wochenmengen!$D$2:$D$251-Wochenmengen!$C$2:$C$251,52))*Wochenmengen!$F$2:$F$251)/$D40))</f>
        <v/>
      </c>
      <c r="AM40" s="36">
        <f>IF(OR($A40="",$B40="",$C40="",N($D40)=0),"",IF(MOD(34-$B40,52)&gt;MOD($C40-$B40,52),"",SUMPRODUCT((Sätze!$B$2:$B$251=$A40)*(Wochenmengen!$C$2:$C$251&gt;0)*(MOD(34-Wochenmengen!$C$2:$C$251,52)&lt;=MOD(Wochenmengen!$D$2:$D$251-Wochenmengen!$C$2:$C$251,52))*Wochenmengen!$F$2:$F$251)/$D40))</f>
        <v/>
      </c>
      <c r="AN40" s="36">
        <f>IF(OR($A40="",$B40="",$C40="",N($D40)=0),"",IF(MOD(35-$B40,52)&gt;MOD($C40-$B40,52),"",SUMPRODUCT((Sätze!$B$2:$B$251=$A40)*(Wochenmengen!$C$2:$C$251&gt;0)*(MOD(35-Wochenmengen!$C$2:$C$251,52)&lt;=MOD(Wochenmengen!$D$2:$D$251-Wochenmengen!$C$2:$C$251,52))*Wochenmengen!$F$2:$F$251)/$D40))</f>
        <v/>
      </c>
      <c r="AO40" s="36">
        <f>IF(OR($A40="",$B40="",$C40="",N($D40)=0),"",IF(MOD(36-$B40,52)&gt;MOD($C40-$B40,52),"",SUMPRODUCT((Sätze!$B$2:$B$251=$A40)*(Wochenmengen!$C$2:$C$251&gt;0)*(MOD(36-Wochenmengen!$C$2:$C$251,52)&lt;=MOD(Wochenmengen!$D$2:$D$251-Wochenmengen!$C$2:$C$251,52))*Wochenmengen!$F$2:$F$251)/$D40))</f>
        <v/>
      </c>
      <c r="AP40" s="36">
        <f>IF(OR($A40="",$B40="",$C40="",N($D40)=0),"",IF(MOD(37-$B40,52)&gt;MOD($C40-$B40,52),"",SUMPRODUCT((Sätze!$B$2:$B$251=$A40)*(Wochenmengen!$C$2:$C$251&gt;0)*(MOD(37-Wochenmengen!$C$2:$C$251,52)&lt;=MOD(Wochenmengen!$D$2:$D$251-Wochenmengen!$C$2:$C$251,52))*Wochenmengen!$F$2:$F$251)/$D40))</f>
        <v/>
      </c>
      <c r="AQ40" s="36">
        <f>IF(OR($A40="",$B40="",$C40="",N($D40)=0),"",IF(MOD(38-$B40,52)&gt;MOD($C40-$B40,52),"",SUMPRODUCT((Sätze!$B$2:$B$251=$A40)*(Wochenmengen!$C$2:$C$251&gt;0)*(MOD(38-Wochenmengen!$C$2:$C$251,52)&lt;=MOD(Wochenmengen!$D$2:$D$251-Wochenmengen!$C$2:$C$251,52))*Wochenmengen!$F$2:$F$251)/$D40))</f>
        <v/>
      </c>
      <c r="AR40" s="36">
        <f>IF(OR($A40="",$B40="",$C40="",N($D40)=0),"",IF(MOD(39-$B40,52)&gt;MOD($C40-$B40,52),"",SUMPRODUCT((Sätze!$B$2:$B$251=$A40)*(Wochenmengen!$C$2:$C$251&gt;0)*(MOD(39-Wochenmengen!$C$2:$C$251,52)&lt;=MOD(Wochenmengen!$D$2:$D$251-Wochenmengen!$C$2:$C$251,52))*Wochenmengen!$F$2:$F$251)/$D40))</f>
        <v/>
      </c>
      <c r="AS40" s="36">
        <f>IF(OR($A40="",$B40="",$C40="",N($D40)=0),"",IF(MOD(40-$B40,52)&gt;MOD($C40-$B40,52),"",SUMPRODUCT((Sätze!$B$2:$B$251=$A40)*(Wochenmengen!$C$2:$C$251&gt;0)*(MOD(40-Wochenmengen!$C$2:$C$251,52)&lt;=MOD(Wochenmengen!$D$2:$D$251-Wochenmengen!$C$2:$C$251,52))*Wochenmengen!$F$2:$F$251)/$D40))</f>
        <v/>
      </c>
      <c r="AT40" s="36">
        <f>IF(OR($A40="",$B40="",$C40="",N($D40)=0),"",IF(MOD(41-$B40,52)&gt;MOD($C40-$B40,52),"",SUMPRODUCT((Sätze!$B$2:$B$251=$A40)*(Wochenmengen!$C$2:$C$251&gt;0)*(MOD(41-Wochenmengen!$C$2:$C$251,52)&lt;=MOD(Wochenmengen!$D$2:$D$251-Wochenmengen!$C$2:$C$251,52))*Wochenmengen!$F$2:$F$251)/$D40))</f>
        <v/>
      </c>
      <c r="AU40" s="36">
        <f>IF(OR($A40="",$B40="",$C40="",N($D40)=0),"",IF(MOD(42-$B40,52)&gt;MOD($C40-$B40,52),"",SUMPRODUCT((Sätze!$B$2:$B$251=$A40)*(Wochenmengen!$C$2:$C$251&gt;0)*(MOD(42-Wochenmengen!$C$2:$C$251,52)&lt;=MOD(Wochenmengen!$D$2:$D$251-Wochenmengen!$C$2:$C$251,52))*Wochenmengen!$F$2:$F$251)/$D40))</f>
        <v/>
      </c>
      <c r="AV40" s="36">
        <f>IF(OR($A40="",$B40="",$C40="",N($D40)=0),"",IF(MOD(43-$B40,52)&gt;MOD($C40-$B40,52),"",SUMPRODUCT((Sätze!$B$2:$B$251=$A40)*(Wochenmengen!$C$2:$C$251&gt;0)*(MOD(43-Wochenmengen!$C$2:$C$251,52)&lt;=MOD(Wochenmengen!$D$2:$D$251-Wochenmengen!$C$2:$C$251,52))*Wochenmengen!$F$2:$F$251)/$D40))</f>
        <v/>
      </c>
      <c r="AW40" s="36">
        <f>IF(OR($A40="",$B40="",$C40="",N($D40)=0),"",IF(MOD(44-$B40,52)&gt;MOD($C40-$B40,52),"",SUMPRODUCT((Sätze!$B$2:$B$251=$A40)*(Wochenmengen!$C$2:$C$251&gt;0)*(MOD(44-Wochenmengen!$C$2:$C$251,52)&lt;=MOD(Wochenmengen!$D$2:$D$251-Wochenmengen!$C$2:$C$251,52))*Wochenmengen!$F$2:$F$251)/$D40))</f>
        <v/>
      </c>
      <c r="AX40" s="36">
        <f>IF(OR($A40="",$B40="",$C40="",N($D40)=0),"",IF(MOD(45-$B40,52)&gt;MOD($C40-$B40,52),"",SUMPRODUCT((Sätze!$B$2:$B$251=$A40)*(Wochenmengen!$C$2:$C$251&gt;0)*(MOD(45-Wochenmengen!$C$2:$C$251,52)&lt;=MOD(Wochenmengen!$D$2:$D$251-Wochenmengen!$C$2:$C$251,52))*Wochenmengen!$F$2:$F$251)/$D40))</f>
        <v/>
      </c>
      <c r="AY40" s="36">
        <f>IF(OR($A40="",$B40="",$C40="",N($D40)=0),"",IF(MOD(46-$B40,52)&gt;MOD($C40-$B40,52),"",SUMPRODUCT((Sätze!$B$2:$B$251=$A40)*(Wochenmengen!$C$2:$C$251&gt;0)*(MOD(46-Wochenmengen!$C$2:$C$251,52)&lt;=MOD(Wochenmengen!$D$2:$D$251-Wochenmengen!$C$2:$C$251,52))*Wochenmengen!$F$2:$F$251)/$D40))</f>
        <v/>
      </c>
      <c r="AZ40" s="36">
        <f>IF(OR($A40="",$B40="",$C40="",N($D40)=0),"",IF(MOD(47-$B40,52)&gt;MOD($C40-$B40,52),"",SUMPRODUCT((Sätze!$B$2:$B$251=$A40)*(Wochenmengen!$C$2:$C$251&gt;0)*(MOD(47-Wochenmengen!$C$2:$C$251,52)&lt;=MOD(Wochenmengen!$D$2:$D$251-Wochenmengen!$C$2:$C$251,52))*Wochenmengen!$F$2:$F$251)/$D40))</f>
        <v/>
      </c>
      <c r="BA40" s="36">
        <f>IF(OR($A40="",$B40="",$C40="",N($D40)=0),"",IF(MOD(48-$B40,52)&gt;MOD($C40-$B40,52),"",SUMPRODUCT((Sätze!$B$2:$B$251=$A40)*(Wochenmengen!$C$2:$C$251&gt;0)*(MOD(48-Wochenmengen!$C$2:$C$251,52)&lt;=MOD(Wochenmengen!$D$2:$D$251-Wochenmengen!$C$2:$C$251,52))*Wochenmengen!$F$2:$F$251)/$D40))</f>
        <v/>
      </c>
      <c r="BB40" s="36">
        <f>IF(OR($A40="",$B40="",$C40="",N($D40)=0),"",IF(MOD(49-$B40,52)&gt;MOD($C40-$B40,52),"",SUMPRODUCT((Sätze!$B$2:$B$251=$A40)*(Wochenmengen!$C$2:$C$251&gt;0)*(MOD(49-Wochenmengen!$C$2:$C$251,52)&lt;=MOD(Wochenmengen!$D$2:$D$251-Wochenmengen!$C$2:$C$251,52))*Wochenmengen!$F$2:$F$251)/$D40))</f>
        <v/>
      </c>
      <c r="BC40" s="36">
        <f>IF(OR($A40="",$B40="",$C40="",N($D40)=0),"",IF(MOD(50-$B40,52)&gt;MOD($C40-$B40,52),"",SUMPRODUCT((Sätze!$B$2:$B$251=$A40)*(Wochenmengen!$C$2:$C$251&gt;0)*(MOD(50-Wochenmengen!$C$2:$C$251,52)&lt;=MOD(Wochenmengen!$D$2:$D$251-Wochenmengen!$C$2:$C$251,52))*Wochenmengen!$F$2:$F$251)/$D40))</f>
        <v/>
      </c>
      <c r="BD40" s="36">
        <f>IF(OR($A40="",$B40="",$C40="",N($D40)=0),"",IF(MOD(51-$B40,52)&gt;MOD($C40-$B40,52),"",SUMPRODUCT((Sätze!$B$2:$B$251=$A40)*(Wochenmengen!$C$2:$C$251&gt;0)*(MOD(51-Wochenmengen!$C$2:$C$251,52)&lt;=MOD(Wochenmengen!$D$2:$D$251-Wochenmengen!$C$2:$C$251,52))*Wochenmengen!$F$2:$F$251)/$D40))</f>
        <v/>
      </c>
      <c r="BE40" s="36">
        <f>IF(OR($A40="",$B40="",$C40="",N($D40)=0),"",IF(MOD(52-$B40,52)&gt;MOD($C40-$B40,52),"",SUMPRODUCT((Sätze!$B$2:$B$251=$A40)*(Wochenmengen!$C$2:$C$251&gt;0)*(MOD(52-Wochenmengen!$C$2:$C$251,52)&lt;=MOD(Wochenmengen!$D$2:$D$251-Wochenmengen!$C$2:$C$251,52))*Wochenmengen!$F$2:$F$251)/$D40))</f>
        <v/>
      </c>
      <c r="BF40" s="26">
        <f>IF($A40="","",SUMPRODUCT((F40:BE40&lt;&gt;"")*(F40:BE40&lt;1)))</f>
        <v/>
      </c>
    </row>
    <row r="41">
      <c r="A41" s="10">
        <f>IF(Bedarf!$B47="","",Bedarf!$B47)</f>
        <v/>
      </c>
      <c r="B41" s="26">
        <f>IF($A41="","",IF(Bedarf!$E47&lt;&gt;"",Bedarf!$E47,IFERROR(IF(_xlfn.MINIFS(Sätze!$H$2:$H$251,Sätze!$B$2:$B$251,$A41)=0,"",_xlfn.MINIFS(Sätze!$H$2:$H$251,Sätze!$B$2:$B$251,$A41)),"")))</f>
        <v/>
      </c>
      <c r="C41" s="26">
        <f>IF($A41="","",IF(Bedarf!$F47&lt;&gt;"",Bedarf!$F47,IFERROR(IF(_xlfn.MAXIFS(Sätze!$I$2:$I$251,Sätze!$B$2:$B$251,$A41)=0,"",_xlfn.MAXIFS(Sätze!$I$2:$I$251,Sätze!$B$2:$B$251,$A41)),"")))</f>
        <v/>
      </c>
      <c r="D41" s="15">
        <f>IF(OR($A41="",N(Bedarf!$G47)=0),"",Bedarf!$G47)</f>
        <v/>
      </c>
      <c r="E41" s="10">
        <f>IF($A41="","",T(Bedarf!$D47))</f>
        <v/>
      </c>
      <c r="F41" s="36">
        <f>IF(OR($A41="",$B41="",$C41="",N($D41)=0),"",IF(MOD(1-$B41,52)&gt;MOD($C41-$B41,52),"",SUMPRODUCT((Sätze!$B$2:$B$251=$A41)*(Wochenmengen!$C$2:$C$251&gt;0)*(MOD(1-Wochenmengen!$C$2:$C$251,52)&lt;=MOD(Wochenmengen!$D$2:$D$251-Wochenmengen!$C$2:$C$251,52))*Wochenmengen!$F$2:$F$251)/$D41))</f>
        <v/>
      </c>
      <c r="G41" s="36">
        <f>IF(OR($A41="",$B41="",$C41="",N($D41)=0),"",IF(MOD(2-$B41,52)&gt;MOD($C41-$B41,52),"",SUMPRODUCT((Sätze!$B$2:$B$251=$A41)*(Wochenmengen!$C$2:$C$251&gt;0)*(MOD(2-Wochenmengen!$C$2:$C$251,52)&lt;=MOD(Wochenmengen!$D$2:$D$251-Wochenmengen!$C$2:$C$251,52))*Wochenmengen!$F$2:$F$251)/$D41))</f>
        <v/>
      </c>
      <c r="H41" s="36">
        <f>IF(OR($A41="",$B41="",$C41="",N($D41)=0),"",IF(MOD(3-$B41,52)&gt;MOD($C41-$B41,52),"",SUMPRODUCT((Sätze!$B$2:$B$251=$A41)*(Wochenmengen!$C$2:$C$251&gt;0)*(MOD(3-Wochenmengen!$C$2:$C$251,52)&lt;=MOD(Wochenmengen!$D$2:$D$251-Wochenmengen!$C$2:$C$251,52))*Wochenmengen!$F$2:$F$251)/$D41))</f>
        <v/>
      </c>
      <c r="I41" s="36">
        <f>IF(OR($A41="",$B41="",$C41="",N($D41)=0),"",IF(MOD(4-$B41,52)&gt;MOD($C41-$B41,52),"",SUMPRODUCT((Sätze!$B$2:$B$251=$A41)*(Wochenmengen!$C$2:$C$251&gt;0)*(MOD(4-Wochenmengen!$C$2:$C$251,52)&lt;=MOD(Wochenmengen!$D$2:$D$251-Wochenmengen!$C$2:$C$251,52))*Wochenmengen!$F$2:$F$251)/$D41))</f>
        <v/>
      </c>
      <c r="J41" s="36">
        <f>IF(OR($A41="",$B41="",$C41="",N($D41)=0),"",IF(MOD(5-$B41,52)&gt;MOD($C41-$B41,52),"",SUMPRODUCT((Sätze!$B$2:$B$251=$A41)*(Wochenmengen!$C$2:$C$251&gt;0)*(MOD(5-Wochenmengen!$C$2:$C$251,52)&lt;=MOD(Wochenmengen!$D$2:$D$251-Wochenmengen!$C$2:$C$251,52))*Wochenmengen!$F$2:$F$251)/$D41))</f>
        <v/>
      </c>
      <c r="K41" s="36">
        <f>IF(OR($A41="",$B41="",$C41="",N($D41)=0),"",IF(MOD(6-$B41,52)&gt;MOD($C41-$B41,52),"",SUMPRODUCT((Sätze!$B$2:$B$251=$A41)*(Wochenmengen!$C$2:$C$251&gt;0)*(MOD(6-Wochenmengen!$C$2:$C$251,52)&lt;=MOD(Wochenmengen!$D$2:$D$251-Wochenmengen!$C$2:$C$251,52))*Wochenmengen!$F$2:$F$251)/$D41))</f>
        <v/>
      </c>
      <c r="L41" s="36">
        <f>IF(OR($A41="",$B41="",$C41="",N($D41)=0),"",IF(MOD(7-$B41,52)&gt;MOD($C41-$B41,52),"",SUMPRODUCT((Sätze!$B$2:$B$251=$A41)*(Wochenmengen!$C$2:$C$251&gt;0)*(MOD(7-Wochenmengen!$C$2:$C$251,52)&lt;=MOD(Wochenmengen!$D$2:$D$251-Wochenmengen!$C$2:$C$251,52))*Wochenmengen!$F$2:$F$251)/$D41))</f>
        <v/>
      </c>
      <c r="M41" s="36">
        <f>IF(OR($A41="",$B41="",$C41="",N($D41)=0),"",IF(MOD(8-$B41,52)&gt;MOD($C41-$B41,52),"",SUMPRODUCT((Sätze!$B$2:$B$251=$A41)*(Wochenmengen!$C$2:$C$251&gt;0)*(MOD(8-Wochenmengen!$C$2:$C$251,52)&lt;=MOD(Wochenmengen!$D$2:$D$251-Wochenmengen!$C$2:$C$251,52))*Wochenmengen!$F$2:$F$251)/$D41))</f>
        <v/>
      </c>
      <c r="N41" s="36">
        <f>IF(OR($A41="",$B41="",$C41="",N($D41)=0),"",IF(MOD(9-$B41,52)&gt;MOD($C41-$B41,52),"",SUMPRODUCT((Sätze!$B$2:$B$251=$A41)*(Wochenmengen!$C$2:$C$251&gt;0)*(MOD(9-Wochenmengen!$C$2:$C$251,52)&lt;=MOD(Wochenmengen!$D$2:$D$251-Wochenmengen!$C$2:$C$251,52))*Wochenmengen!$F$2:$F$251)/$D41))</f>
        <v/>
      </c>
      <c r="O41" s="36">
        <f>IF(OR($A41="",$B41="",$C41="",N($D41)=0),"",IF(MOD(10-$B41,52)&gt;MOD($C41-$B41,52),"",SUMPRODUCT((Sätze!$B$2:$B$251=$A41)*(Wochenmengen!$C$2:$C$251&gt;0)*(MOD(10-Wochenmengen!$C$2:$C$251,52)&lt;=MOD(Wochenmengen!$D$2:$D$251-Wochenmengen!$C$2:$C$251,52))*Wochenmengen!$F$2:$F$251)/$D41))</f>
        <v/>
      </c>
      <c r="P41" s="36">
        <f>IF(OR($A41="",$B41="",$C41="",N($D41)=0),"",IF(MOD(11-$B41,52)&gt;MOD($C41-$B41,52),"",SUMPRODUCT((Sätze!$B$2:$B$251=$A41)*(Wochenmengen!$C$2:$C$251&gt;0)*(MOD(11-Wochenmengen!$C$2:$C$251,52)&lt;=MOD(Wochenmengen!$D$2:$D$251-Wochenmengen!$C$2:$C$251,52))*Wochenmengen!$F$2:$F$251)/$D41))</f>
        <v/>
      </c>
      <c r="Q41" s="36">
        <f>IF(OR($A41="",$B41="",$C41="",N($D41)=0),"",IF(MOD(12-$B41,52)&gt;MOD($C41-$B41,52),"",SUMPRODUCT((Sätze!$B$2:$B$251=$A41)*(Wochenmengen!$C$2:$C$251&gt;0)*(MOD(12-Wochenmengen!$C$2:$C$251,52)&lt;=MOD(Wochenmengen!$D$2:$D$251-Wochenmengen!$C$2:$C$251,52))*Wochenmengen!$F$2:$F$251)/$D41))</f>
        <v/>
      </c>
      <c r="R41" s="36">
        <f>IF(OR($A41="",$B41="",$C41="",N($D41)=0),"",IF(MOD(13-$B41,52)&gt;MOD($C41-$B41,52),"",SUMPRODUCT((Sätze!$B$2:$B$251=$A41)*(Wochenmengen!$C$2:$C$251&gt;0)*(MOD(13-Wochenmengen!$C$2:$C$251,52)&lt;=MOD(Wochenmengen!$D$2:$D$251-Wochenmengen!$C$2:$C$251,52))*Wochenmengen!$F$2:$F$251)/$D41))</f>
        <v/>
      </c>
      <c r="S41" s="36">
        <f>IF(OR($A41="",$B41="",$C41="",N($D41)=0),"",IF(MOD(14-$B41,52)&gt;MOD($C41-$B41,52),"",SUMPRODUCT((Sätze!$B$2:$B$251=$A41)*(Wochenmengen!$C$2:$C$251&gt;0)*(MOD(14-Wochenmengen!$C$2:$C$251,52)&lt;=MOD(Wochenmengen!$D$2:$D$251-Wochenmengen!$C$2:$C$251,52))*Wochenmengen!$F$2:$F$251)/$D41))</f>
        <v/>
      </c>
      <c r="T41" s="36">
        <f>IF(OR($A41="",$B41="",$C41="",N($D41)=0),"",IF(MOD(15-$B41,52)&gt;MOD($C41-$B41,52),"",SUMPRODUCT((Sätze!$B$2:$B$251=$A41)*(Wochenmengen!$C$2:$C$251&gt;0)*(MOD(15-Wochenmengen!$C$2:$C$251,52)&lt;=MOD(Wochenmengen!$D$2:$D$251-Wochenmengen!$C$2:$C$251,52))*Wochenmengen!$F$2:$F$251)/$D41))</f>
        <v/>
      </c>
      <c r="U41" s="36">
        <f>IF(OR($A41="",$B41="",$C41="",N($D41)=0),"",IF(MOD(16-$B41,52)&gt;MOD($C41-$B41,52),"",SUMPRODUCT((Sätze!$B$2:$B$251=$A41)*(Wochenmengen!$C$2:$C$251&gt;0)*(MOD(16-Wochenmengen!$C$2:$C$251,52)&lt;=MOD(Wochenmengen!$D$2:$D$251-Wochenmengen!$C$2:$C$251,52))*Wochenmengen!$F$2:$F$251)/$D41))</f>
        <v/>
      </c>
      <c r="V41" s="36">
        <f>IF(OR($A41="",$B41="",$C41="",N($D41)=0),"",IF(MOD(17-$B41,52)&gt;MOD($C41-$B41,52),"",SUMPRODUCT((Sätze!$B$2:$B$251=$A41)*(Wochenmengen!$C$2:$C$251&gt;0)*(MOD(17-Wochenmengen!$C$2:$C$251,52)&lt;=MOD(Wochenmengen!$D$2:$D$251-Wochenmengen!$C$2:$C$251,52))*Wochenmengen!$F$2:$F$251)/$D41))</f>
        <v/>
      </c>
      <c r="W41" s="36">
        <f>IF(OR($A41="",$B41="",$C41="",N($D41)=0),"",IF(MOD(18-$B41,52)&gt;MOD($C41-$B41,52),"",SUMPRODUCT((Sätze!$B$2:$B$251=$A41)*(Wochenmengen!$C$2:$C$251&gt;0)*(MOD(18-Wochenmengen!$C$2:$C$251,52)&lt;=MOD(Wochenmengen!$D$2:$D$251-Wochenmengen!$C$2:$C$251,52))*Wochenmengen!$F$2:$F$251)/$D41))</f>
        <v/>
      </c>
      <c r="X41" s="36">
        <f>IF(OR($A41="",$B41="",$C41="",N($D41)=0),"",IF(MOD(19-$B41,52)&gt;MOD($C41-$B41,52),"",SUMPRODUCT((Sätze!$B$2:$B$251=$A41)*(Wochenmengen!$C$2:$C$251&gt;0)*(MOD(19-Wochenmengen!$C$2:$C$251,52)&lt;=MOD(Wochenmengen!$D$2:$D$251-Wochenmengen!$C$2:$C$251,52))*Wochenmengen!$F$2:$F$251)/$D41))</f>
        <v/>
      </c>
      <c r="Y41" s="36">
        <f>IF(OR($A41="",$B41="",$C41="",N($D41)=0),"",IF(MOD(20-$B41,52)&gt;MOD($C41-$B41,52),"",SUMPRODUCT((Sätze!$B$2:$B$251=$A41)*(Wochenmengen!$C$2:$C$251&gt;0)*(MOD(20-Wochenmengen!$C$2:$C$251,52)&lt;=MOD(Wochenmengen!$D$2:$D$251-Wochenmengen!$C$2:$C$251,52))*Wochenmengen!$F$2:$F$251)/$D41))</f>
        <v/>
      </c>
      <c r="Z41" s="36">
        <f>IF(OR($A41="",$B41="",$C41="",N($D41)=0),"",IF(MOD(21-$B41,52)&gt;MOD($C41-$B41,52),"",SUMPRODUCT((Sätze!$B$2:$B$251=$A41)*(Wochenmengen!$C$2:$C$251&gt;0)*(MOD(21-Wochenmengen!$C$2:$C$251,52)&lt;=MOD(Wochenmengen!$D$2:$D$251-Wochenmengen!$C$2:$C$251,52))*Wochenmengen!$F$2:$F$251)/$D41))</f>
        <v/>
      </c>
      <c r="AA41" s="36">
        <f>IF(OR($A41="",$B41="",$C41="",N($D41)=0),"",IF(MOD(22-$B41,52)&gt;MOD($C41-$B41,52),"",SUMPRODUCT((Sätze!$B$2:$B$251=$A41)*(Wochenmengen!$C$2:$C$251&gt;0)*(MOD(22-Wochenmengen!$C$2:$C$251,52)&lt;=MOD(Wochenmengen!$D$2:$D$251-Wochenmengen!$C$2:$C$251,52))*Wochenmengen!$F$2:$F$251)/$D41))</f>
        <v/>
      </c>
      <c r="AB41" s="36">
        <f>IF(OR($A41="",$B41="",$C41="",N($D41)=0),"",IF(MOD(23-$B41,52)&gt;MOD($C41-$B41,52),"",SUMPRODUCT((Sätze!$B$2:$B$251=$A41)*(Wochenmengen!$C$2:$C$251&gt;0)*(MOD(23-Wochenmengen!$C$2:$C$251,52)&lt;=MOD(Wochenmengen!$D$2:$D$251-Wochenmengen!$C$2:$C$251,52))*Wochenmengen!$F$2:$F$251)/$D41))</f>
        <v/>
      </c>
      <c r="AC41" s="36">
        <f>IF(OR($A41="",$B41="",$C41="",N($D41)=0),"",IF(MOD(24-$B41,52)&gt;MOD($C41-$B41,52),"",SUMPRODUCT((Sätze!$B$2:$B$251=$A41)*(Wochenmengen!$C$2:$C$251&gt;0)*(MOD(24-Wochenmengen!$C$2:$C$251,52)&lt;=MOD(Wochenmengen!$D$2:$D$251-Wochenmengen!$C$2:$C$251,52))*Wochenmengen!$F$2:$F$251)/$D41))</f>
        <v/>
      </c>
      <c r="AD41" s="36">
        <f>IF(OR($A41="",$B41="",$C41="",N($D41)=0),"",IF(MOD(25-$B41,52)&gt;MOD($C41-$B41,52),"",SUMPRODUCT((Sätze!$B$2:$B$251=$A41)*(Wochenmengen!$C$2:$C$251&gt;0)*(MOD(25-Wochenmengen!$C$2:$C$251,52)&lt;=MOD(Wochenmengen!$D$2:$D$251-Wochenmengen!$C$2:$C$251,52))*Wochenmengen!$F$2:$F$251)/$D41))</f>
        <v/>
      </c>
      <c r="AE41" s="36">
        <f>IF(OR($A41="",$B41="",$C41="",N($D41)=0),"",IF(MOD(26-$B41,52)&gt;MOD($C41-$B41,52),"",SUMPRODUCT((Sätze!$B$2:$B$251=$A41)*(Wochenmengen!$C$2:$C$251&gt;0)*(MOD(26-Wochenmengen!$C$2:$C$251,52)&lt;=MOD(Wochenmengen!$D$2:$D$251-Wochenmengen!$C$2:$C$251,52))*Wochenmengen!$F$2:$F$251)/$D41))</f>
        <v/>
      </c>
      <c r="AF41" s="36">
        <f>IF(OR($A41="",$B41="",$C41="",N($D41)=0),"",IF(MOD(27-$B41,52)&gt;MOD($C41-$B41,52),"",SUMPRODUCT((Sätze!$B$2:$B$251=$A41)*(Wochenmengen!$C$2:$C$251&gt;0)*(MOD(27-Wochenmengen!$C$2:$C$251,52)&lt;=MOD(Wochenmengen!$D$2:$D$251-Wochenmengen!$C$2:$C$251,52))*Wochenmengen!$F$2:$F$251)/$D41))</f>
        <v/>
      </c>
      <c r="AG41" s="36">
        <f>IF(OR($A41="",$B41="",$C41="",N($D41)=0),"",IF(MOD(28-$B41,52)&gt;MOD($C41-$B41,52),"",SUMPRODUCT((Sätze!$B$2:$B$251=$A41)*(Wochenmengen!$C$2:$C$251&gt;0)*(MOD(28-Wochenmengen!$C$2:$C$251,52)&lt;=MOD(Wochenmengen!$D$2:$D$251-Wochenmengen!$C$2:$C$251,52))*Wochenmengen!$F$2:$F$251)/$D41))</f>
        <v/>
      </c>
      <c r="AH41" s="36">
        <f>IF(OR($A41="",$B41="",$C41="",N($D41)=0),"",IF(MOD(29-$B41,52)&gt;MOD($C41-$B41,52),"",SUMPRODUCT((Sätze!$B$2:$B$251=$A41)*(Wochenmengen!$C$2:$C$251&gt;0)*(MOD(29-Wochenmengen!$C$2:$C$251,52)&lt;=MOD(Wochenmengen!$D$2:$D$251-Wochenmengen!$C$2:$C$251,52))*Wochenmengen!$F$2:$F$251)/$D41))</f>
        <v/>
      </c>
      <c r="AI41" s="36">
        <f>IF(OR($A41="",$B41="",$C41="",N($D41)=0),"",IF(MOD(30-$B41,52)&gt;MOD($C41-$B41,52),"",SUMPRODUCT((Sätze!$B$2:$B$251=$A41)*(Wochenmengen!$C$2:$C$251&gt;0)*(MOD(30-Wochenmengen!$C$2:$C$251,52)&lt;=MOD(Wochenmengen!$D$2:$D$251-Wochenmengen!$C$2:$C$251,52))*Wochenmengen!$F$2:$F$251)/$D41))</f>
        <v/>
      </c>
      <c r="AJ41" s="36">
        <f>IF(OR($A41="",$B41="",$C41="",N($D41)=0),"",IF(MOD(31-$B41,52)&gt;MOD($C41-$B41,52),"",SUMPRODUCT((Sätze!$B$2:$B$251=$A41)*(Wochenmengen!$C$2:$C$251&gt;0)*(MOD(31-Wochenmengen!$C$2:$C$251,52)&lt;=MOD(Wochenmengen!$D$2:$D$251-Wochenmengen!$C$2:$C$251,52))*Wochenmengen!$F$2:$F$251)/$D41))</f>
        <v/>
      </c>
      <c r="AK41" s="36">
        <f>IF(OR($A41="",$B41="",$C41="",N($D41)=0),"",IF(MOD(32-$B41,52)&gt;MOD($C41-$B41,52),"",SUMPRODUCT((Sätze!$B$2:$B$251=$A41)*(Wochenmengen!$C$2:$C$251&gt;0)*(MOD(32-Wochenmengen!$C$2:$C$251,52)&lt;=MOD(Wochenmengen!$D$2:$D$251-Wochenmengen!$C$2:$C$251,52))*Wochenmengen!$F$2:$F$251)/$D41))</f>
        <v/>
      </c>
      <c r="AL41" s="36">
        <f>IF(OR($A41="",$B41="",$C41="",N($D41)=0),"",IF(MOD(33-$B41,52)&gt;MOD($C41-$B41,52),"",SUMPRODUCT((Sätze!$B$2:$B$251=$A41)*(Wochenmengen!$C$2:$C$251&gt;0)*(MOD(33-Wochenmengen!$C$2:$C$251,52)&lt;=MOD(Wochenmengen!$D$2:$D$251-Wochenmengen!$C$2:$C$251,52))*Wochenmengen!$F$2:$F$251)/$D41))</f>
        <v/>
      </c>
      <c r="AM41" s="36">
        <f>IF(OR($A41="",$B41="",$C41="",N($D41)=0),"",IF(MOD(34-$B41,52)&gt;MOD($C41-$B41,52),"",SUMPRODUCT((Sätze!$B$2:$B$251=$A41)*(Wochenmengen!$C$2:$C$251&gt;0)*(MOD(34-Wochenmengen!$C$2:$C$251,52)&lt;=MOD(Wochenmengen!$D$2:$D$251-Wochenmengen!$C$2:$C$251,52))*Wochenmengen!$F$2:$F$251)/$D41))</f>
        <v/>
      </c>
      <c r="AN41" s="36">
        <f>IF(OR($A41="",$B41="",$C41="",N($D41)=0),"",IF(MOD(35-$B41,52)&gt;MOD($C41-$B41,52),"",SUMPRODUCT((Sätze!$B$2:$B$251=$A41)*(Wochenmengen!$C$2:$C$251&gt;0)*(MOD(35-Wochenmengen!$C$2:$C$251,52)&lt;=MOD(Wochenmengen!$D$2:$D$251-Wochenmengen!$C$2:$C$251,52))*Wochenmengen!$F$2:$F$251)/$D41))</f>
        <v/>
      </c>
      <c r="AO41" s="36">
        <f>IF(OR($A41="",$B41="",$C41="",N($D41)=0),"",IF(MOD(36-$B41,52)&gt;MOD($C41-$B41,52),"",SUMPRODUCT((Sätze!$B$2:$B$251=$A41)*(Wochenmengen!$C$2:$C$251&gt;0)*(MOD(36-Wochenmengen!$C$2:$C$251,52)&lt;=MOD(Wochenmengen!$D$2:$D$251-Wochenmengen!$C$2:$C$251,52))*Wochenmengen!$F$2:$F$251)/$D41))</f>
        <v/>
      </c>
      <c r="AP41" s="36">
        <f>IF(OR($A41="",$B41="",$C41="",N($D41)=0),"",IF(MOD(37-$B41,52)&gt;MOD($C41-$B41,52),"",SUMPRODUCT((Sätze!$B$2:$B$251=$A41)*(Wochenmengen!$C$2:$C$251&gt;0)*(MOD(37-Wochenmengen!$C$2:$C$251,52)&lt;=MOD(Wochenmengen!$D$2:$D$251-Wochenmengen!$C$2:$C$251,52))*Wochenmengen!$F$2:$F$251)/$D41))</f>
        <v/>
      </c>
      <c r="AQ41" s="36">
        <f>IF(OR($A41="",$B41="",$C41="",N($D41)=0),"",IF(MOD(38-$B41,52)&gt;MOD($C41-$B41,52),"",SUMPRODUCT((Sätze!$B$2:$B$251=$A41)*(Wochenmengen!$C$2:$C$251&gt;0)*(MOD(38-Wochenmengen!$C$2:$C$251,52)&lt;=MOD(Wochenmengen!$D$2:$D$251-Wochenmengen!$C$2:$C$251,52))*Wochenmengen!$F$2:$F$251)/$D41))</f>
        <v/>
      </c>
      <c r="AR41" s="36">
        <f>IF(OR($A41="",$B41="",$C41="",N($D41)=0),"",IF(MOD(39-$B41,52)&gt;MOD($C41-$B41,52),"",SUMPRODUCT((Sätze!$B$2:$B$251=$A41)*(Wochenmengen!$C$2:$C$251&gt;0)*(MOD(39-Wochenmengen!$C$2:$C$251,52)&lt;=MOD(Wochenmengen!$D$2:$D$251-Wochenmengen!$C$2:$C$251,52))*Wochenmengen!$F$2:$F$251)/$D41))</f>
        <v/>
      </c>
      <c r="AS41" s="36">
        <f>IF(OR($A41="",$B41="",$C41="",N($D41)=0),"",IF(MOD(40-$B41,52)&gt;MOD($C41-$B41,52),"",SUMPRODUCT((Sätze!$B$2:$B$251=$A41)*(Wochenmengen!$C$2:$C$251&gt;0)*(MOD(40-Wochenmengen!$C$2:$C$251,52)&lt;=MOD(Wochenmengen!$D$2:$D$251-Wochenmengen!$C$2:$C$251,52))*Wochenmengen!$F$2:$F$251)/$D41))</f>
        <v/>
      </c>
      <c r="AT41" s="36">
        <f>IF(OR($A41="",$B41="",$C41="",N($D41)=0),"",IF(MOD(41-$B41,52)&gt;MOD($C41-$B41,52),"",SUMPRODUCT((Sätze!$B$2:$B$251=$A41)*(Wochenmengen!$C$2:$C$251&gt;0)*(MOD(41-Wochenmengen!$C$2:$C$251,52)&lt;=MOD(Wochenmengen!$D$2:$D$251-Wochenmengen!$C$2:$C$251,52))*Wochenmengen!$F$2:$F$251)/$D41))</f>
        <v/>
      </c>
      <c r="AU41" s="36">
        <f>IF(OR($A41="",$B41="",$C41="",N($D41)=0),"",IF(MOD(42-$B41,52)&gt;MOD($C41-$B41,52),"",SUMPRODUCT((Sätze!$B$2:$B$251=$A41)*(Wochenmengen!$C$2:$C$251&gt;0)*(MOD(42-Wochenmengen!$C$2:$C$251,52)&lt;=MOD(Wochenmengen!$D$2:$D$251-Wochenmengen!$C$2:$C$251,52))*Wochenmengen!$F$2:$F$251)/$D41))</f>
        <v/>
      </c>
      <c r="AV41" s="36">
        <f>IF(OR($A41="",$B41="",$C41="",N($D41)=0),"",IF(MOD(43-$B41,52)&gt;MOD($C41-$B41,52),"",SUMPRODUCT((Sätze!$B$2:$B$251=$A41)*(Wochenmengen!$C$2:$C$251&gt;0)*(MOD(43-Wochenmengen!$C$2:$C$251,52)&lt;=MOD(Wochenmengen!$D$2:$D$251-Wochenmengen!$C$2:$C$251,52))*Wochenmengen!$F$2:$F$251)/$D41))</f>
        <v/>
      </c>
      <c r="AW41" s="36">
        <f>IF(OR($A41="",$B41="",$C41="",N($D41)=0),"",IF(MOD(44-$B41,52)&gt;MOD($C41-$B41,52),"",SUMPRODUCT((Sätze!$B$2:$B$251=$A41)*(Wochenmengen!$C$2:$C$251&gt;0)*(MOD(44-Wochenmengen!$C$2:$C$251,52)&lt;=MOD(Wochenmengen!$D$2:$D$251-Wochenmengen!$C$2:$C$251,52))*Wochenmengen!$F$2:$F$251)/$D41))</f>
        <v/>
      </c>
      <c r="AX41" s="36">
        <f>IF(OR($A41="",$B41="",$C41="",N($D41)=0),"",IF(MOD(45-$B41,52)&gt;MOD($C41-$B41,52),"",SUMPRODUCT((Sätze!$B$2:$B$251=$A41)*(Wochenmengen!$C$2:$C$251&gt;0)*(MOD(45-Wochenmengen!$C$2:$C$251,52)&lt;=MOD(Wochenmengen!$D$2:$D$251-Wochenmengen!$C$2:$C$251,52))*Wochenmengen!$F$2:$F$251)/$D41))</f>
        <v/>
      </c>
      <c r="AY41" s="36">
        <f>IF(OR($A41="",$B41="",$C41="",N($D41)=0),"",IF(MOD(46-$B41,52)&gt;MOD($C41-$B41,52),"",SUMPRODUCT((Sätze!$B$2:$B$251=$A41)*(Wochenmengen!$C$2:$C$251&gt;0)*(MOD(46-Wochenmengen!$C$2:$C$251,52)&lt;=MOD(Wochenmengen!$D$2:$D$251-Wochenmengen!$C$2:$C$251,52))*Wochenmengen!$F$2:$F$251)/$D41))</f>
        <v/>
      </c>
      <c r="AZ41" s="36">
        <f>IF(OR($A41="",$B41="",$C41="",N($D41)=0),"",IF(MOD(47-$B41,52)&gt;MOD($C41-$B41,52),"",SUMPRODUCT((Sätze!$B$2:$B$251=$A41)*(Wochenmengen!$C$2:$C$251&gt;0)*(MOD(47-Wochenmengen!$C$2:$C$251,52)&lt;=MOD(Wochenmengen!$D$2:$D$251-Wochenmengen!$C$2:$C$251,52))*Wochenmengen!$F$2:$F$251)/$D41))</f>
        <v/>
      </c>
      <c r="BA41" s="36">
        <f>IF(OR($A41="",$B41="",$C41="",N($D41)=0),"",IF(MOD(48-$B41,52)&gt;MOD($C41-$B41,52),"",SUMPRODUCT((Sätze!$B$2:$B$251=$A41)*(Wochenmengen!$C$2:$C$251&gt;0)*(MOD(48-Wochenmengen!$C$2:$C$251,52)&lt;=MOD(Wochenmengen!$D$2:$D$251-Wochenmengen!$C$2:$C$251,52))*Wochenmengen!$F$2:$F$251)/$D41))</f>
        <v/>
      </c>
      <c r="BB41" s="36">
        <f>IF(OR($A41="",$B41="",$C41="",N($D41)=0),"",IF(MOD(49-$B41,52)&gt;MOD($C41-$B41,52),"",SUMPRODUCT((Sätze!$B$2:$B$251=$A41)*(Wochenmengen!$C$2:$C$251&gt;0)*(MOD(49-Wochenmengen!$C$2:$C$251,52)&lt;=MOD(Wochenmengen!$D$2:$D$251-Wochenmengen!$C$2:$C$251,52))*Wochenmengen!$F$2:$F$251)/$D41))</f>
        <v/>
      </c>
      <c r="BC41" s="36">
        <f>IF(OR($A41="",$B41="",$C41="",N($D41)=0),"",IF(MOD(50-$B41,52)&gt;MOD($C41-$B41,52),"",SUMPRODUCT((Sätze!$B$2:$B$251=$A41)*(Wochenmengen!$C$2:$C$251&gt;0)*(MOD(50-Wochenmengen!$C$2:$C$251,52)&lt;=MOD(Wochenmengen!$D$2:$D$251-Wochenmengen!$C$2:$C$251,52))*Wochenmengen!$F$2:$F$251)/$D41))</f>
        <v/>
      </c>
      <c r="BD41" s="36">
        <f>IF(OR($A41="",$B41="",$C41="",N($D41)=0),"",IF(MOD(51-$B41,52)&gt;MOD($C41-$B41,52),"",SUMPRODUCT((Sätze!$B$2:$B$251=$A41)*(Wochenmengen!$C$2:$C$251&gt;0)*(MOD(51-Wochenmengen!$C$2:$C$251,52)&lt;=MOD(Wochenmengen!$D$2:$D$251-Wochenmengen!$C$2:$C$251,52))*Wochenmengen!$F$2:$F$251)/$D41))</f>
        <v/>
      </c>
      <c r="BE41" s="36">
        <f>IF(OR($A41="",$B41="",$C41="",N($D41)=0),"",IF(MOD(52-$B41,52)&gt;MOD($C41-$B41,52),"",SUMPRODUCT((Sätze!$B$2:$B$251=$A41)*(Wochenmengen!$C$2:$C$251&gt;0)*(MOD(52-Wochenmengen!$C$2:$C$251,52)&lt;=MOD(Wochenmengen!$D$2:$D$251-Wochenmengen!$C$2:$C$251,52))*Wochenmengen!$F$2:$F$251)/$D41))</f>
        <v/>
      </c>
      <c r="BF41" s="26">
        <f>IF($A41="","",SUMPRODUCT((F41:BE41&lt;&gt;"")*(F41:BE41&lt;1)))</f>
        <v/>
      </c>
    </row>
    <row r="42">
      <c r="A42" s="10">
        <f>IF(Bedarf!$B48="","",Bedarf!$B48)</f>
        <v/>
      </c>
      <c r="B42" s="26">
        <f>IF($A42="","",IF(Bedarf!$E48&lt;&gt;"",Bedarf!$E48,IFERROR(IF(_xlfn.MINIFS(Sätze!$H$2:$H$251,Sätze!$B$2:$B$251,$A42)=0,"",_xlfn.MINIFS(Sätze!$H$2:$H$251,Sätze!$B$2:$B$251,$A42)),"")))</f>
        <v/>
      </c>
      <c r="C42" s="26">
        <f>IF($A42="","",IF(Bedarf!$F48&lt;&gt;"",Bedarf!$F48,IFERROR(IF(_xlfn.MAXIFS(Sätze!$I$2:$I$251,Sätze!$B$2:$B$251,$A42)=0,"",_xlfn.MAXIFS(Sätze!$I$2:$I$251,Sätze!$B$2:$B$251,$A42)),"")))</f>
        <v/>
      </c>
      <c r="D42" s="15">
        <f>IF(OR($A42="",N(Bedarf!$G48)=0),"",Bedarf!$G48)</f>
        <v/>
      </c>
      <c r="E42" s="10">
        <f>IF($A42="","",T(Bedarf!$D48))</f>
        <v/>
      </c>
      <c r="F42" s="36">
        <f>IF(OR($A42="",$B42="",$C42="",N($D42)=0),"",IF(MOD(1-$B42,52)&gt;MOD($C42-$B42,52),"",SUMPRODUCT((Sätze!$B$2:$B$251=$A42)*(Wochenmengen!$C$2:$C$251&gt;0)*(MOD(1-Wochenmengen!$C$2:$C$251,52)&lt;=MOD(Wochenmengen!$D$2:$D$251-Wochenmengen!$C$2:$C$251,52))*Wochenmengen!$F$2:$F$251)/$D42))</f>
        <v/>
      </c>
      <c r="G42" s="36">
        <f>IF(OR($A42="",$B42="",$C42="",N($D42)=0),"",IF(MOD(2-$B42,52)&gt;MOD($C42-$B42,52),"",SUMPRODUCT((Sätze!$B$2:$B$251=$A42)*(Wochenmengen!$C$2:$C$251&gt;0)*(MOD(2-Wochenmengen!$C$2:$C$251,52)&lt;=MOD(Wochenmengen!$D$2:$D$251-Wochenmengen!$C$2:$C$251,52))*Wochenmengen!$F$2:$F$251)/$D42))</f>
        <v/>
      </c>
      <c r="H42" s="36">
        <f>IF(OR($A42="",$B42="",$C42="",N($D42)=0),"",IF(MOD(3-$B42,52)&gt;MOD($C42-$B42,52),"",SUMPRODUCT((Sätze!$B$2:$B$251=$A42)*(Wochenmengen!$C$2:$C$251&gt;0)*(MOD(3-Wochenmengen!$C$2:$C$251,52)&lt;=MOD(Wochenmengen!$D$2:$D$251-Wochenmengen!$C$2:$C$251,52))*Wochenmengen!$F$2:$F$251)/$D42))</f>
        <v/>
      </c>
      <c r="I42" s="36">
        <f>IF(OR($A42="",$B42="",$C42="",N($D42)=0),"",IF(MOD(4-$B42,52)&gt;MOD($C42-$B42,52),"",SUMPRODUCT((Sätze!$B$2:$B$251=$A42)*(Wochenmengen!$C$2:$C$251&gt;0)*(MOD(4-Wochenmengen!$C$2:$C$251,52)&lt;=MOD(Wochenmengen!$D$2:$D$251-Wochenmengen!$C$2:$C$251,52))*Wochenmengen!$F$2:$F$251)/$D42))</f>
        <v/>
      </c>
      <c r="J42" s="36">
        <f>IF(OR($A42="",$B42="",$C42="",N($D42)=0),"",IF(MOD(5-$B42,52)&gt;MOD($C42-$B42,52),"",SUMPRODUCT((Sätze!$B$2:$B$251=$A42)*(Wochenmengen!$C$2:$C$251&gt;0)*(MOD(5-Wochenmengen!$C$2:$C$251,52)&lt;=MOD(Wochenmengen!$D$2:$D$251-Wochenmengen!$C$2:$C$251,52))*Wochenmengen!$F$2:$F$251)/$D42))</f>
        <v/>
      </c>
      <c r="K42" s="36">
        <f>IF(OR($A42="",$B42="",$C42="",N($D42)=0),"",IF(MOD(6-$B42,52)&gt;MOD($C42-$B42,52),"",SUMPRODUCT((Sätze!$B$2:$B$251=$A42)*(Wochenmengen!$C$2:$C$251&gt;0)*(MOD(6-Wochenmengen!$C$2:$C$251,52)&lt;=MOD(Wochenmengen!$D$2:$D$251-Wochenmengen!$C$2:$C$251,52))*Wochenmengen!$F$2:$F$251)/$D42))</f>
        <v/>
      </c>
      <c r="L42" s="36">
        <f>IF(OR($A42="",$B42="",$C42="",N($D42)=0),"",IF(MOD(7-$B42,52)&gt;MOD($C42-$B42,52),"",SUMPRODUCT((Sätze!$B$2:$B$251=$A42)*(Wochenmengen!$C$2:$C$251&gt;0)*(MOD(7-Wochenmengen!$C$2:$C$251,52)&lt;=MOD(Wochenmengen!$D$2:$D$251-Wochenmengen!$C$2:$C$251,52))*Wochenmengen!$F$2:$F$251)/$D42))</f>
        <v/>
      </c>
      <c r="M42" s="36">
        <f>IF(OR($A42="",$B42="",$C42="",N($D42)=0),"",IF(MOD(8-$B42,52)&gt;MOD($C42-$B42,52),"",SUMPRODUCT((Sätze!$B$2:$B$251=$A42)*(Wochenmengen!$C$2:$C$251&gt;0)*(MOD(8-Wochenmengen!$C$2:$C$251,52)&lt;=MOD(Wochenmengen!$D$2:$D$251-Wochenmengen!$C$2:$C$251,52))*Wochenmengen!$F$2:$F$251)/$D42))</f>
        <v/>
      </c>
      <c r="N42" s="36">
        <f>IF(OR($A42="",$B42="",$C42="",N($D42)=0),"",IF(MOD(9-$B42,52)&gt;MOD($C42-$B42,52),"",SUMPRODUCT((Sätze!$B$2:$B$251=$A42)*(Wochenmengen!$C$2:$C$251&gt;0)*(MOD(9-Wochenmengen!$C$2:$C$251,52)&lt;=MOD(Wochenmengen!$D$2:$D$251-Wochenmengen!$C$2:$C$251,52))*Wochenmengen!$F$2:$F$251)/$D42))</f>
        <v/>
      </c>
      <c r="O42" s="36">
        <f>IF(OR($A42="",$B42="",$C42="",N($D42)=0),"",IF(MOD(10-$B42,52)&gt;MOD($C42-$B42,52),"",SUMPRODUCT((Sätze!$B$2:$B$251=$A42)*(Wochenmengen!$C$2:$C$251&gt;0)*(MOD(10-Wochenmengen!$C$2:$C$251,52)&lt;=MOD(Wochenmengen!$D$2:$D$251-Wochenmengen!$C$2:$C$251,52))*Wochenmengen!$F$2:$F$251)/$D42))</f>
        <v/>
      </c>
      <c r="P42" s="36">
        <f>IF(OR($A42="",$B42="",$C42="",N($D42)=0),"",IF(MOD(11-$B42,52)&gt;MOD($C42-$B42,52),"",SUMPRODUCT((Sätze!$B$2:$B$251=$A42)*(Wochenmengen!$C$2:$C$251&gt;0)*(MOD(11-Wochenmengen!$C$2:$C$251,52)&lt;=MOD(Wochenmengen!$D$2:$D$251-Wochenmengen!$C$2:$C$251,52))*Wochenmengen!$F$2:$F$251)/$D42))</f>
        <v/>
      </c>
      <c r="Q42" s="36">
        <f>IF(OR($A42="",$B42="",$C42="",N($D42)=0),"",IF(MOD(12-$B42,52)&gt;MOD($C42-$B42,52),"",SUMPRODUCT((Sätze!$B$2:$B$251=$A42)*(Wochenmengen!$C$2:$C$251&gt;0)*(MOD(12-Wochenmengen!$C$2:$C$251,52)&lt;=MOD(Wochenmengen!$D$2:$D$251-Wochenmengen!$C$2:$C$251,52))*Wochenmengen!$F$2:$F$251)/$D42))</f>
        <v/>
      </c>
      <c r="R42" s="36">
        <f>IF(OR($A42="",$B42="",$C42="",N($D42)=0),"",IF(MOD(13-$B42,52)&gt;MOD($C42-$B42,52),"",SUMPRODUCT((Sätze!$B$2:$B$251=$A42)*(Wochenmengen!$C$2:$C$251&gt;0)*(MOD(13-Wochenmengen!$C$2:$C$251,52)&lt;=MOD(Wochenmengen!$D$2:$D$251-Wochenmengen!$C$2:$C$251,52))*Wochenmengen!$F$2:$F$251)/$D42))</f>
        <v/>
      </c>
      <c r="S42" s="36">
        <f>IF(OR($A42="",$B42="",$C42="",N($D42)=0),"",IF(MOD(14-$B42,52)&gt;MOD($C42-$B42,52),"",SUMPRODUCT((Sätze!$B$2:$B$251=$A42)*(Wochenmengen!$C$2:$C$251&gt;0)*(MOD(14-Wochenmengen!$C$2:$C$251,52)&lt;=MOD(Wochenmengen!$D$2:$D$251-Wochenmengen!$C$2:$C$251,52))*Wochenmengen!$F$2:$F$251)/$D42))</f>
        <v/>
      </c>
      <c r="T42" s="36">
        <f>IF(OR($A42="",$B42="",$C42="",N($D42)=0),"",IF(MOD(15-$B42,52)&gt;MOD($C42-$B42,52),"",SUMPRODUCT((Sätze!$B$2:$B$251=$A42)*(Wochenmengen!$C$2:$C$251&gt;0)*(MOD(15-Wochenmengen!$C$2:$C$251,52)&lt;=MOD(Wochenmengen!$D$2:$D$251-Wochenmengen!$C$2:$C$251,52))*Wochenmengen!$F$2:$F$251)/$D42))</f>
        <v/>
      </c>
      <c r="U42" s="36">
        <f>IF(OR($A42="",$B42="",$C42="",N($D42)=0),"",IF(MOD(16-$B42,52)&gt;MOD($C42-$B42,52),"",SUMPRODUCT((Sätze!$B$2:$B$251=$A42)*(Wochenmengen!$C$2:$C$251&gt;0)*(MOD(16-Wochenmengen!$C$2:$C$251,52)&lt;=MOD(Wochenmengen!$D$2:$D$251-Wochenmengen!$C$2:$C$251,52))*Wochenmengen!$F$2:$F$251)/$D42))</f>
        <v/>
      </c>
      <c r="V42" s="36">
        <f>IF(OR($A42="",$B42="",$C42="",N($D42)=0),"",IF(MOD(17-$B42,52)&gt;MOD($C42-$B42,52),"",SUMPRODUCT((Sätze!$B$2:$B$251=$A42)*(Wochenmengen!$C$2:$C$251&gt;0)*(MOD(17-Wochenmengen!$C$2:$C$251,52)&lt;=MOD(Wochenmengen!$D$2:$D$251-Wochenmengen!$C$2:$C$251,52))*Wochenmengen!$F$2:$F$251)/$D42))</f>
        <v/>
      </c>
      <c r="W42" s="36">
        <f>IF(OR($A42="",$B42="",$C42="",N($D42)=0),"",IF(MOD(18-$B42,52)&gt;MOD($C42-$B42,52),"",SUMPRODUCT((Sätze!$B$2:$B$251=$A42)*(Wochenmengen!$C$2:$C$251&gt;0)*(MOD(18-Wochenmengen!$C$2:$C$251,52)&lt;=MOD(Wochenmengen!$D$2:$D$251-Wochenmengen!$C$2:$C$251,52))*Wochenmengen!$F$2:$F$251)/$D42))</f>
        <v/>
      </c>
      <c r="X42" s="36">
        <f>IF(OR($A42="",$B42="",$C42="",N($D42)=0),"",IF(MOD(19-$B42,52)&gt;MOD($C42-$B42,52),"",SUMPRODUCT((Sätze!$B$2:$B$251=$A42)*(Wochenmengen!$C$2:$C$251&gt;0)*(MOD(19-Wochenmengen!$C$2:$C$251,52)&lt;=MOD(Wochenmengen!$D$2:$D$251-Wochenmengen!$C$2:$C$251,52))*Wochenmengen!$F$2:$F$251)/$D42))</f>
        <v/>
      </c>
      <c r="Y42" s="36">
        <f>IF(OR($A42="",$B42="",$C42="",N($D42)=0),"",IF(MOD(20-$B42,52)&gt;MOD($C42-$B42,52),"",SUMPRODUCT((Sätze!$B$2:$B$251=$A42)*(Wochenmengen!$C$2:$C$251&gt;0)*(MOD(20-Wochenmengen!$C$2:$C$251,52)&lt;=MOD(Wochenmengen!$D$2:$D$251-Wochenmengen!$C$2:$C$251,52))*Wochenmengen!$F$2:$F$251)/$D42))</f>
        <v/>
      </c>
      <c r="Z42" s="36">
        <f>IF(OR($A42="",$B42="",$C42="",N($D42)=0),"",IF(MOD(21-$B42,52)&gt;MOD($C42-$B42,52),"",SUMPRODUCT((Sätze!$B$2:$B$251=$A42)*(Wochenmengen!$C$2:$C$251&gt;0)*(MOD(21-Wochenmengen!$C$2:$C$251,52)&lt;=MOD(Wochenmengen!$D$2:$D$251-Wochenmengen!$C$2:$C$251,52))*Wochenmengen!$F$2:$F$251)/$D42))</f>
        <v/>
      </c>
      <c r="AA42" s="36">
        <f>IF(OR($A42="",$B42="",$C42="",N($D42)=0),"",IF(MOD(22-$B42,52)&gt;MOD($C42-$B42,52),"",SUMPRODUCT((Sätze!$B$2:$B$251=$A42)*(Wochenmengen!$C$2:$C$251&gt;0)*(MOD(22-Wochenmengen!$C$2:$C$251,52)&lt;=MOD(Wochenmengen!$D$2:$D$251-Wochenmengen!$C$2:$C$251,52))*Wochenmengen!$F$2:$F$251)/$D42))</f>
        <v/>
      </c>
      <c r="AB42" s="36">
        <f>IF(OR($A42="",$B42="",$C42="",N($D42)=0),"",IF(MOD(23-$B42,52)&gt;MOD($C42-$B42,52),"",SUMPRODUCT((Sätze!$B$2:$B$251=$A42)*(Wochenmengen!$C$2:$C$251&gt;0)*(MOD(23-Wochenmengen!$C$2:$C$251,52)&lt;=MOD(Wochenmengen!$D$2:$D$251-Wochenmengen!$C$2:$C$251,52))*Wochenmengen!$F$2:$F$251)/$D42))</f>
        <v/>
      </c>
      <c r="AC42" s="36">
        <f>IF(OR($A42="",$B42="",$C42="",N($D42)=0),"",IF(MOD(24-$B42,52)&gt;MOD($C42-$B42,52),"",SUMPRODUCT((Sätze!$B$2:$B$251=$A42)*(Wochenmengen!$C$2:$C$251&gt;0)*(MOD(24-Wochenmengen!$C$2:$C$251,52)&lt;=MOD(Wochenmengen!$D$2:$D$251-Wochenmengen!$C$2:$C$251,52))*Wochenmengen!$F$2:$F$251)/$D42))</f>
        <v/>
      </c>
      <c r="AD42" s="36">
        <f>IF(OR($A42="",$B42="",$C42="",N($D42)=0),"",IF(MOD(25-$B42,52)&gt;MOD($C42-$B42,52),"",SUMPRODUCT((Sätze!$B$2:$B$251=$A42)*(Wochenmengen!$C$2:$C$251&gt;0)*(MOD(25-Wochenmengen!$C$2:$C$251,52)&lt;=MOD(Wochenmengen!$D$2:$D$251-Wochenmengen!$C$2:$C$251,52))*Wochenmengen!$F$2:$F$251)/$D42))</f>
        <v/>
      </c>
      <c r="AE42" s="36">
        <f>IF(OR($A42="",$B42="",$C42="",N($D42)=0),"",IF(MOD(26-$B42,52)&gt;MOD($C42-$B42,52),"",SUMPRODUCT((Sätze!$B$2:$B$251=$A42)*(Wochenmengen!$C$2:$C$251&gt;0)*(MOD(26-Wochenmengen!$C$2:$C$251,52)&lt;=MOD(Wochenmengen!$D$2:$D$251-Wochenmengen!$C$2:$C$251,52))*Wochenmengen!$F$2:$F$251)/$D42))</f>
        <v/>
      </c>
      <c r="AF42" s="36">
        <f>IF(OR($A42="",$B42="",$C42="",N($D42)=0),"",IF(MOD(27-$B42,52)&gt;MOD($C42-$B42,52),"",SUMPRODUCT((Sätze!$B$2:$B$251=$A42)*(Wochenmengen!$C$2:$C$251&gt;0)*(MOD(27-Wochenmengen!$C$2:$C$251,52)&lt;=MOD(Wochenmengen!$D$2:$D$251-Wochenmengen!$C$2:$C$251,52))*Wochenmengen!$F$2:$F$251)/$D42))</f>
        <v/>
      </c>
      <c r="AG42" s="36">
        <f>IF(OR($A42="",$B42="",$C42="",N($D42)=0),"",IF(MOD(28-$B42,52)&gt;MOD($C42-$B42,52),"",SUMPRODUCT((Sätze!$B$2:$B$251=$A42)*(Wochenmengen!$C$2:$C$251&gt;0)*(MOD(28-Wochenmengen!$C$2:$C$251,52)&lt;=MOD(Wochenmengen!$D$2:$D$251-Wochenmengen!$C$2:$C$251,52))*Wochenmengen!$F$2:$F$251)/$D42))</f>
        <v/>
      </c>
      <c r="AH42" s="36">
        <f>IF(OR($A42="",$B42="",$C42="",N($D42)=0),"",IF(MOD(29-$B42,52)&gt;MOD($C42-$B42,52),"",SUMPRODUCT((Sätze!$B$2:$B$251=$A42)*(Wochenmengen!$C$2:$C$251&gt;0)*(MOD(29-Wochenmengen!$C$2:$C$251,52)&lt;=MOD(Wochenmengen!$D$2:$D$251-Wochenmengen!$C$2:$C$251,52))*Wochenmengen!$F$2:$F$251)/$D42))</f>
        <v/>
      </c>
      <c r="AI42" s="36">
        <f>IF(OR($A42="",$B42="",$C42="",N($D42)=0),"",IF(MOD(30-$B42,52)&gt;MOD($C42-$B42,52),"",SUMPRODUCT((Sätze!$B$2:$B$251=$A42)*(Wochenmengen!$C$2:$C$251&gt;0)*(MOD(30-Wochenmengen!$C$2:$C$251,52)&lt;=MOD(Wochenmengen!$D$2:$D$251-Wochenmengen!$C$2:$C$251,52))*Wochenmengen!$F$2:$F$251)/$D42))</f>
        <v/>
      </c>
      <c r="AJ42" s="36">
        <f>IF(OR($A42="",$B42="",$C42="",N($D42)=0),"",IF(MOD(31-$B42,52)&gt;MOD($C42-$B42,52),"",SUMPRODUCT((Sätze!$B$2:$B$251=$A42)*(Wochenmengen!$C$2:$C$251&gt;0)*(MOD(31-Wochenmengen!$C$2:$C$251,52)&lt;=MOD(Wochenmengen!$D$2:$D$251-Wochenmengen!$C$2:$C$251,52))*Wochenmengen!$F$2:$F$251)/$D42))</f>
        <v/>
      </c>
      <c r="AK42" s="36">
        <f>IF(OR($A42="",$B42="",$C42="",N($D42)=0),"",IF(MOD(32-$B42,52)&gt;MOD($C42-$B42,52),"",SUMPRODUCT((Sätze!$B$2:$B$251=$A42)*(Wochenmengen!$C$2:$C$251&gt;0)*(MOD(32-Wochenmengen!$C$2:$C$251,52)&lt;=MOD(Wochenmengen!$D$2:$D$251-Wochenmengen!$C$2:$C$251,52))*Wochenmengen!$F$2:$F$251)/$D42))</f>
        <v/>
      </c>
      <c r="AL42" s="36">
        <f>IF(OR($A42="",$B42="",$C42="",N($D42)=0),"",IF(MOD(33-$B42,52)&gt;MOD($C42-$B42,52),"",SUMPRODUCT((Sätze!$B$2:$B$251=$A42)*(Wochenmengen!$C$2:$C$251&gt;0)*(MOD(33-Wochenmengen!$C$2:$C$251,52)&lt;=MOD(Wochenmengen!$D$2:$D$251-Wochenmengen!$C$2:$C$251,52))*Wochenmengen!$F$2:$F$251)/$D42))</f>
        <v/>
      </c>
      <c r="AM42" s="36">
        <f>IF(OR($A42="",$B42="",$C42="",N($D42)=0),"",IF(MOD(34-$B42,52)&gt;MOD($C42-$B42,52),"",SUMPRODUCT((Sätze!$B$2:$B$251=$A42)*(Wochenmengen!$C$2:$C$251&gt;0)*(MOD(34-Wochenmengen!$C$2:$C$251,52)&lt;=MOD(Wochenmengen!$D$2:$D$251-Wochenmengen!$C$2:$C$251,52))*Wochenmengen!$F$2:$F$251)/$D42))</f>
        <v/>
      </c>
      <c r="AN42" s="36">
        <f>IF(OR($A42="",$B42="",$C42="",N($D42)=0),"",IF(MOD(35-$B42,52)&gt;MOD($C42-$B42,52),"",SUMPRODUCT((Sätze!$B$2:$B$251=$A42)*(Wochenmengen!$C$2:$C$251&gt;0)*(MOD(35-Wochenmengen!$C$2:$C$251,52)&lt;=MOD(Wochenmengen!$D$2:$D$251-Wochenmengen!$C$2:$C$251,52))*Wochenmengen!$F$2:$F$251)/$D42))</f>
        <v/>
      </c>
      <c r="AO42" s="36">
        <f>IF(OR($A42="",$B42="",$C42="",N($D42)=0),"",IF(MOD(36-$B42,52)&gt;MOD($C42-$B42,52),"",SUMPRODUCT((Sätze!$B$2:$B$251=$A42)*(Wochenmengen!$C$2:$C$251&gt;0)*(MOD(36-Wochenmengen!$C$2:$C$251,52)&lt;=MOD(Wochenmengen!$D$2:$D$251-Wochenmengen!$C$2:$C$251,52))*Wochenmengen!$F$2:$F$251)/$D42))</f>
        <v/>
      </c>
      <c r="AP42" s="36">
        <f>IF(OR($A42="",$B42="",$C42="",N($D42)=0),"",IF(MOD(37-$B42,52)&gt;MOD($C42-$B42,52),"",SUMPRODUCT((Sätze!$B$2:$B$251=$A42)*(Wochenmengen!$C$2:$C$251&gt;0)*(MOD(37-Wochenmengen!$C$2:$C$251,52)&lt;=MOD(Wochenmengen!$D$2:$D$251-Wochenmengen!$C$2:$C$251,52))*Wochenmengen!$F$2:$F$251)/$D42))</f>
        <v/>
      </c>
      <c r="AQ42" s="36">
        <f>IF(OR($A42="",$B42="",$C42="",N($D42)=0),"",IF(MOD(38-$B42,52)&gt;MOD($C42-$B42,52),"",SUMPRODUCT((Sätze!$B$2:$B$251=$A42)*(Wochenmengen!$C$2:$C$251&gt;0)*(MOD(38-Wochenmengen!$C$2:$C$251,52)&lt;=MOD(Wochenmengen!$D$2:$D$251-Wochenmengen!$C$2:$C$251,52))*Wochenmengen!$F$2:$F$251)/$D42))</f>
        <v/>
      </c>
      <c r="AR42" s="36">
        <f>IF(OR($A42="",$B42="",$C42="",N($D42)=0),"",IF(MOD(39-$B42,52)&gt;MOD($C42-$B42,52),"",SUMPRODUCT((Sätze!$B$2:$B$251=$A42)*(Wochenmengen!$C$2:$C$251&gt;0)*(MOD(39-Wochenmengen!$C$2:$C$251,52)&lt;=MOD(Wochenmengen!$D$2:$D$251-Wochenmengen!$C$2:$C$251,52))*Wochenmengen!$F$2:$F$251)/$D42))</f>
        <v/>
      </c>
      <c r="AS42" s="36">
        <f>IF(OR($A42="",$B42="",$C42="",N($D42)=0),"",IF(MOD(40-$B42,52)&gt;MOD($C42-$B42,52),"",SUMPRODUCT((Sätze!$B$2:$B$251=$A42)*(Wochenmengen!$C$2:$C$251&gt;0)*(MOD(40-Wochenmengen!$C$2:$C$251,52)&lt;=MOD(Wochenmengen!$D$2:$D$251-Wochenmengen!$C$2:$C$251,52))*Wochenmengen!$F$2:$F$251)/$D42))</f>
        <v/>
      </c>
      <c r="AT42" s="36">
        <f>IF(OR($A42="",$B42="",$C42="",N($D42)=0),"",IF(MOD(41-$B42,52)&gt;MOD($C42-$B42,52),"",SUMPRODUCT((Sätze!$B$2:$B$251=$A42)*(Wochenmengen!$C$2:$C$251&gt;0)*(MOD(41-Wochenmengen!$C$2:$C$251,52)&lt;=MOD(Wochenmengen!$D$2:$D$251-Wochenmengen!$C$2:$C$251,52))*Wochenmengen!$F$2:$F$251)/$D42))</f>
        <v/>
      </c>
      <c r="AU42" s="36">
        <f>IF(OR($A42="",$B42="",$C42="",N($D42)=0),"",IF(MOD(42-$B42,52)&gt;MOD($C42-$B42,52),"",SUMPRODUCT((Sätze!$B$2:$B$251=$A42)*(Wochenmengen!$C$2:$C$251&gt;0)*(MOD(42-Wochenmengen!$C$2:$C$251,52)&lt;=MOD(Wochenmengen!$D$2:$D$251-Wochenmengen!$C$2:$C$251,52))*Wochenmengen!$F$2:$F$251)/$D42))</f>
        <v/>
      </c>
      <c r="AV42" s="36">
        <f>IF(OR($A42="",$B42="",$C42="",N($D42)=0),"",IF(MOD(43-$B42,52)&gt;MOD($C42-$B42,52),"",SUMPRODUCT((Sätze!$B$2:$B$251=$A42)*(Wochenmengen!$C$2:$C$251&gt;0)*(MOD(43-Wochenmengen!$C$2:$C$251,52)&lt;=MOD(Wochenmengen!$D$2:$D$251-Wochenmengen!$C$2:$C$251,52))*Wochenmengen!$F$2:$F$251)/$D42))</f>
        <v/>
      </c>
      <c r="AW42" s="36">
        <f>IF(OR($A42="",$B42="",$C42="",N($D42)=0),"",IF(MOD(44-$B42,52)&gt;MOD($C42-$B42,52),"",SUMPRODUCT((Sätze!$B$2:$B$251=$A42)*(Wochenmengen!$C$2:$C$251&gt;0)*(MOD(44-Wochenmengen!$C$2:$C$251,52)&lt;=MOD(Wochenmengen!$D$2:$D$251-Wochenmengen!$C$2:$C$251,52))*Wochenmengen!$F$2:$F$251)/$D42))</f>
        <v/>
      </c>
      <c r="AX42" s="36">
        <f>IF(OR($A42="",$B42="",$C42="",N($D42)=0),"",IF(MOD(45-$B42,52)&gt;MOD($C42-$B42,52),"",SUMPRODUCT((Sätze!$B$2:$B$251=$A42)*(Wochenmengen!$C$2:$C$251&gt;0)*(MOD(45-Wochenmengen!$C$2:$C$251,52)&lt;=MOD(Wochenmengen!$D$2:$D$251-Wochenmengen!$C$2:$C$251,52))*Wochenmengen!$F$2:$F$251)/$D42))</f>
        <v/>
      </c>
      <c r="AY42" s="36">
        <f>IF(OR($A42="",$B42="",$C42="",N($D42)=0),"",IF(MOD(46-$B42,52)&gt;MOD($C42-$B42,52),"",SUMPRODUCT((Sätze!$B$2:$B$251=$A42)*(Wochenmengen!$C$2:$C$251&gt;0)*(MOD(46-Wochenmengen!$C$2:$C$251,52)&lt;=MOD(Wochenmengen!$D$2:$D$251-Wochenmengen!$C$2:$C$251,52))*Wochenmengen!$F$2:$F$251)/$D42))</f>
        <v/>
      </c>
      <c r="AZ42" s="36">
        <f>IF(OR($A42="",$B42="",$C42="",N($D42)=0),"",IF(MOD(47-$B42,52)&gt;MOD($C42-$B42,52),"",SUMPRODUCT((Sätze!$B$2:$B$251=$A42)*(Wochenmengen!$C$2:$C$251&gt;0)*(MOD(47-Wochenmengen!$C$2:$C$251,52)&lt;=MOD(Wochenmengen!$D$2:$D$251-Wochenmengen!$C$2:$C$251,52))*Wochenmengen!$F$2:$F$251)/$D42))</f>
        <v/>
      </c>
      <c r="BA42" s="36">
        <f>IF(OR($A42="",$B42="",$C42="",N($D42)=0),"",IF(MOD(48-$B42,52)&gt;MOD($C42-$B42,52),"",SUMPRODUCT((Sätze!$B$2:$B$251=$A42)*(Wochenmengen!$C$2:$C$251&gt;0)*(MOD(48-Wochenmengen!$C$2:$C$251,52)&lt;=MOD(Wochenmengen!$D$2:$D$251-Wochenmengen!$C$2:$C$251,52))*Wochenmengen!$F$2:$F$251)/$D42))</f>
        <v/>
      </c>
      <c r="BB42" s="36">
        <f>IF(OR($A42="",$B42="",$C42="",N($D42)=0),"",IF(MOD(49-$B42,52)&gt;MOD($C42-$B42,52),"",SUMPRODUCT((Sätze!$B$2:$B$251=$A42)*(Wochenmengen!$C$2:$C$251&gt;0)*(MOD(49-Wochenmengen!$C$2:$C$251,52)&lt;=MOD(Wochenmengen!$D$2:$D$251-Wochenmengen!$C$2:$C$251,52))*Wochenmengen!$F$2:$F$251)/$D42))</f>
        <v/>
      </c>
      <c r="BC42" s="36">
        <f>IF(OR($A42="",$B42="",$C42="",N($D42)=0),"",IF(MOD(50-$B42,52)&gt;MOD($C42-$B42,52),"",SUMPRODUCT((Sätze!$B$2:$B$251=$A42)*(Wochenmengen!$C$2:$C$251&gt;0)*(MOD(50-Wochenmengen!$C$2:$C$251,52)&lt;=MOD(Wochenmengen!$D$2:$D$251-Wochenmengen!$C$2:$C$251,52))*Wochenmengen!$F$2:$F$251)/$D42))</f>
        <v/>
      </c>
      <c r="BD42" s="36">
        <f>IF(OR($A42="",$B42="",$C42="",N($D42)=0),"",IF(MOD(51-$B42,52)&gt;MOD($C42-$B42,52),"",SUMPRODUCT((Sätze!$B$2:$B$251=$A42)*(Wochenmengen!$C$2:$C$251&gt;0)*(MOD(51-Wochenmengen!$C$2:$C$251,52)&lt;=MOD(Wochenmengen!$D$2:$D$251-Wochenmengen!$C$2:$C$251,52))*Wochenmengen!$F$2:$F$251)/$D42))</f>
        <v/>
      </c>
      <c r="BE42" s="36">
        <f>IF(OR($A42="",$B42="",$C42="",N($D42)=0),"",IF(MOD(52-$B42,52)&gt;MOD($C42-$B42,52),"",SUMPRODUCT((Sätze!$B$2:$B$251=$A42)*(Wochenmengen!$C$2:$C$251&gt;0)*(MOD(52-Wochenmengen!$C$2:$C$251,52)&lt;=MOD(Wochenmengen!$D$2:$D$251-Wochenmengen!$C$2:$C$251,52))*Wochenmengen!$F$2:$F$251)/$D42))</f>
        <v/>
      </c>
      <c r="BF42" s="26">
        <f>IF($A42="","",SUMPRODUCT((F42:BE42&lt;&gt;"")*(F42:BE42&lt;1)))</f>
        <v/>
      </c>
    </row>
    <row r="43">
      <c r="A43" s="10">
        <f>IF(Bedarf!$B49="","",Bedarf!$B49)</f>
        <v/>
      </c>
      <c r="B43" s="26">
        <f>IF($A43="","",IF(Bedarf!$E49&lt;&gt;"",Bedarf!$E49,IFERROR(IF(_xlfn.MINIFS(Sätze!$H$2:$H$251,Sätze!$B$2:$B$251,$A43)=0,"",_xlfn.MINIFS(Sätze!$H$2:$H$251,Sätze!$B$2:$B$251,$A43)),"")))</f>
        <v/>
      </c>
      <c r="C43" s="26">
        <f>IF($A43="","",IF(Bedarf!$F49&lt;&gt;"",Bedarf!$F49,IFERROR(IF(_xlfn.MAXIFS(Sätze!$I$2:$I$251,Sätze!$B$2:$B$251,$A43)=0,"",_xlfn.MAXIFS(Sätze!$I$2:$I$251,Sätze!$B$2:$B$251,$A43)),"")))</f>
        <v/>
      </c>
      <c r="D43" s="15">
        <f>IF(OR($A43="",N(Bedarf!$G49)=0),"",Bedarf!$G49)</f>
        <v/>
      </c>
      <c r="E43" s="10">
        <f>IF($A43="","",T(Bedarf!$D49))</f>
        <v/>
      </c>
      <c r="F43" s="36">
        <f>IF(OR($A43="",$B43="",$C43="",N($D43)=0),"",IF(MOD(1-$B43,52)&gt;MOD($C43-$B43,52),"",SUMPRODUCT((Sätze!$B$2:$B$251=$A43)*(Wochenmengen!$C$2:$C$251&gt;0)*(MOD(1-Wochenmengen!$C$2:$C$251,52)&lt;=MOD(Wochenmengen!$D$2:$D$251-Wochenmengen!$C$2:$C$251,52))*Wochenmengen!$F$2:$F$251)/$D43))</f>
        <v/>
      </c>
      <c r="G43" s="36">
        <f>IF(OR($A43="",$B43="",$C43="",N($D43)=0),"",IF(MOD(2-$B43,52)&gt;MOD($C43-$B43,52),"",SUMPRODUCT((Sätze!$B$2:$B$251=$A43)*(Wochenmengen!$C$2:$C$251&gt;0)*(MOD(2-Wochenmengen!$C$2:$C$251,52)&lt;=MOD(Wochenmengen!$D$2:$D$251-Wochenmengen!$C$2:$C$251,52))*Wochenmengen!$F$2:$F$251)/$D43))</f>
        <v/>
      </c>
      <c r="H43" s="36">
        <f>IF(OR($A43="",$B43="",$C43="",N($D43)=0),"",IF(MOD(3-$B43,52)&gt;MOD($C43-$B43,52),"",SUMPRODUCT((Sätze!$B$2:$B$251=$A43)*(Wochenmengen!$C$2:$C$251&gt;0)*(MOD(3-Wochenmengen!$C$2:$C$251,52)&lt;=MOD(Wochenmengen!$D$2:$D$251-Wochenmengen!$C$2:$C$251,52))*Wochenmengen!$F$2:$F$251)/$D43))</f>
        <v/>
      </c>
      <c r="I43" s="36">
        <f>IF(OR($A43="",$B43="",$C43="",N($D43)=0),"",IF(MOD(4-$B43,52)&gt;MOD($C43-$B43,52),"",SUMPRODUCT((Sätze!$B$2:$B$251=$A43)*(Wochenmengen!$C$2:$C$251&gt;0)*(MOD(4-Wochenmengen!$C$2:$C$251,52)&lt;=MOD(Wochenmengen!$D$2:$D$251-Wochenmengen!$C$2:$C$251,52))*Wochenmengen!$F$2:$F$251)/$D43))</f>
        <v/>
      </c>
      <c r="J43" s="36">
        <f>IF(OR($A43="",$B43="",$C43="",N($D43)=0),"",IF(MOD(5-$B43,52)&gt;MOD($C43-$B43,52),"",SUMPRODUCT((Sätze!$B$2:$B$251=$A43)*(Wochenmengen!$C$2:$C$251&gt;0)*(MOD(5-Wochenmengen!$C$2:$C$251,52)&lt;=MOD(Wochenmengen!$D$2:$D$251-Wochenmengen!$C$2:$C$251,52))*Wochenmengen!$F$2:$F$251)/$D43))</f>
        <v/>
      </c>
      <c r="K43" s="36">
        <f>IF(OR($A43="",$B43="",$C43="",N($D43)=0),"",IF(MOD(6-$B43,52)&gt;MOD($C43-$B43,52),"",SUMPRODUCT((Sätze!$B$2:$B$251=$A43)*(Wochenmengen!$C$2:$C$251&gt;0)*(MOD(6-Wochenmengen!$C$2:$C$251,52)&lt;=MOD(Wochenmengen!$D$2:$D$251-Wochenmengen!$C$2:$C$251,52))*Wochenmengen!$F$2:$F$251)/$D43))</f>
        <v/>
      </c>
      <c r="L43" s="36">
        <f>IF(OR($A43="",$B43="",$C43="",N($D43)=0),"",IF(MOD(7-$B43,52)&gt;MOD($C43-$B43,52),"",SUMPRODUCT((Sätze!$B$2:$B$251=$A43)*(Wochenmengen!$C$2:$C$251&gt;0)*(MOD(7-Wochenmengen!$C$2:$C$251,52)&lt;=MOD(Wochenmengen!$D$2:$D$251-Wochenmengen!$C$2:$C$251,52))*Wochenmengen!$F$2:$F$251)/$D43))</f>
        <v/>
      </c>
      <c r="M43" s="36">
        <f>IF(OR($A43="",$B43="",$C43="",N($D43)=0),"",IF(MOD(8-$B43,52)&gt;MOD($C43-$B43,52),"",SUMPRODUCT((Sätze!$B$2:$B$251=$A43)*(Wochenmengen!$C$2:$C$251&gt;0)*(MOD(8-Wochenmengen!$C$2:$C$251,52)&lt;=MOD(Wochenmengen!$D$2:$D$251-Wochenmengen!$C$2:$C$251,52))*Wochenmengen!$F$2:$F$251)/$D43))</f>
        <v/>
      </c>
      <c r="N43" s="36">
        <f>IF(OR($A43="",$B43="",$C43="",N($D43)=0),"",IF(MOD(9-$B43,52)&gt;MOD($C43-$B43,52),"",SUMPRODUCT((Sätze!$B$2:$B$251=$A43)*(Wochenmengen!$C$2:$C$251&gt;0)*(MOD(9-Wochenmengen!$C$2:$C$251,52)&lt;=MOD(Wochenmengen!$D$2:$D$251-Wochenmengen!$C$2:$C$251,52))*Wochenmengen!$F$2:$F$251)/$D43))</f>
        <v/>
      </c>
      <c r="O43" s="36">
        <f>IF(OR($A43="",$B43="",$C43="",N($D43)=0),"",IF(MOD(10-$B43,52)&gt;MOD($C43-$B43,52),"",SUMPRODUCT((Sätze!$B$2:$B$251=$A43)*(Wochenmengen!$C$2:$C$251&gt;0)*(MOD(10-Wochenmengen!$C$2:$C$251,52)&lt;=MOD(Wochenmengen!$D$2:$D$251-Wochenmengen!$C$2:$C$251,52))*Wochenmengen!$F$2:$F$251)/$D43))</f>
        <v/>
      </c>
      <c r="P43" s="36">
        <f>IF(OR($A43="",$B43="",$C43="",N($D43)=0),"",IF(MOD(11-$B43,52)&gt;MOD($C43-$B43,52),"",SUMPRODUCT((Sätze!$B$2:$B$251=$A43)*(Wochenmengen!$C$2:$C$251&gt;0)*(MOD(11-Wochenmengen!$C$2:$C$251,52)&lt;=MOD(Wochenmengen!$D$2:$D$251-Wochenmengen!$C$2:$C$251,52))*Wochenmengen!$F$2:$F$251)/$D43))</f>
        <v/>
      </c>
      <c r="Q43" s="36">
        <f>IF(OR($A43="",$B43="",$C43="",N($D43)=0),"",IF(MOD(12-$B43,52)&gt;MOD($C43-$B43,52),"",SUMPRODUCT((Sätze!$B$2:$B$251=$A43)*(Wochenmengen!$C$2:$C$251&gt;0)*(MOD(12-Wochenmengen!$C$2:$C$251,52)&lt;=MOD(Wochenmengen!$D$2:$D$251-Wochenmengen!$C$2:$C$251,52))*Wochenmengen!$F$2:$F$251)/$D43))</f>
        <v/>
      </c>
      <c r="R43" s="36">
        <f>IF(OR($A43="",$B43="",$C43="",N($D43)=0),"",IF(MOD(13-$B43,52)&gt;MOD($C43-$B43,52),"",SUMPRODUCT((Sätze!$B$2:$B$251=$A43)*(Wochenmengen!$C$2:$C$251&gt;0)*(MOD(13-Wochenmengen!$C$2:$C$251,52)&lt;=MOD(Wochenmengen!$D$2:$D$251-Wochenmengen!$C$2:$C$251,52))*Wochenmengen!$F$2:$F$251)/$D43))</f>
        <v/>
      </c>
      <c r="S43" s="36">
        <f>IF(OR($A43="",$B43="",$C43="",N($D43)=0),"",IF(MOD(14-$B43,52)&gt;MOD($C43-$B43,52),"",SUMPRODUCT((Sätze!$B$2:$B$251=$A43)*(Wochenmengen!$C$2:$C$251&gt;0)*(MOD(14-Wochenmengen!$C$2:$C$251,52)&lt;=MOD(Wochenmengen!$D$2:$D$251-Wochenmengen!$C$2:$C$251,52))*Wochenmengen!$F$2:$F$251)/$D43))</f>
        <v/>
      </c>
      <c r="T43" s="36">
        <f>IF(OR($A43="",$B43="",$C43="",N($D43)=0),"",IF(MOD(15-$B43,52)&gt;MOD($C43-$B43,52),"",SUMPRODUCT((Sätze!$B$2:$B$251=$A43)*(Wochenmengen!$C$2:$C$251&gt;0)*(MOD(15-Wochenmengen!$C$2:$C$251,52)&lt;=MOD(Wochenmengen!$D$2:$D$251-Wochenmengen!$C$2:$C$251,52))*Wochenmengen!$F$2:$F$251)/$D43))</f>
        <v/>
      </c>
      <c r="U43" s="36">
        <f>IF(OR($A43="",$B43="",$C43="",N($D43)=0),"",IF(MOD(16-$B43,52)&gt;MOD($C43-$B43,52),"",SUMPRODUCT((Sätze!$B$2:$B$251=$A43)*(Wochenmengen!$C$2:$C$251&gt;0)*(MOD(16-Wochenmengen!$C$2:$C$251,52)&lt;=MOD(Wochenmengen!$D$2:$D$251-Wochenmengen!$C$2:$C$251,52))*Wochenmengen!$F$2:$F$251)/$D43))</f>
        <v/>
      </c>
      <c r="V43" s="36">
        <f>IF(OR($A43="",$B43="",$C43="",N($D43)=0),"",IF(MOD(17-$B43,52)&gt;MOD($C43-$B43,52),"",SUMPRODUCT((Sätze!$B$2:$B$251=$A43)*(Wochenmengen!$C$2:$C$251&gt;0)*(MOD(17-Wochenmengen!$C$2:$C$251,52)&lt;=MOD(Wochenmengen!$D$2:$D$251-Wochenmengen!$C$2:$C$251,52))*Wochenmengen!$F$2:$F$251)/$D43))</f>
        <v/>
      </c>
      <c r="W43" s="36">
        <f>IF(OR($A43="",$B43="",$C43="",N($D43)=0),"",IF(MOD(18-$B43,52)&gt;MOD($C43-$B43,52),"",SUMPRODUCT((Sätze!$B$2:$B$251=$A43)*(Wochenmengen!$C$2:$C$251&gt;0)*(MOD(18-Wochenmengen!$C$2:$C$251,52)&lt;=MOD(Wochenmengen!$D$2:$D$251-Wochenmengen!$C$2:$C$251,52))*Wochenmengen!$F$2:$F$251)/$D43))</f>
        <v/>
      </c>
      <c r="X43" s="36">
        <f>IF(OR($A43="",$B43="",$C43="",N($D43)=0),"",IF(MOD(19-$B43,52)&gt;MOD($C43-$B43,52),"",SUMPRODUCT((Sätze!$B$2:$B$251=$A43)*(Wochenmengen!$C$2:$C$251&gt;0)*(MOD(19-Wochenmengen!$C$2:$C$251,52)&lt;=MOD(Wochenmengen!$D$2:$D$251-Wochenmengen!$C$2:$C$251,52))*Wochenmengen!$F$2:$F$251)/$D43))</f>
        <v/>
      </c>
      <c r="Y43" s="36">
        <f>IF(OR($A43="",$B43="",$C43="",N($D43)=0),"",IF(MOD(20-$B43,52)&gt;MOD($C43-$B43,52),"",SUMPRODUCT((Sätze!$B$2:$B$251=$A43)*(Wochenmengen!$C$2:$C$251&gt;0)*(MOD(20-Wochenmengen!$C$2:$C$251,52)&lt;=MOD(Wochenmengen!$D$2:$D$251-Wochenmengen!$C$2:$C$251,52))*Wochenmengen!$F$2:$F$251)/$D43))</f>
        <v/>
      </c>
      <c r="Z43" s="36">
        <f>IF(OR($A43="",$B43="",$C43="",N($D43)=0),"",IF(MOD(21-$B43,52)&gt;MOD($C43-$B43,52),"",SUMPRODUCT((Sätze!$B$2:$B$251=$A43)*(Wochenmengen!$C$2:$C$251&gt;0)*(MOD(21-Wochenmengen!$C$2:$C$251,52)&lt;=MOD(Wochenmengen!$D$2:$D$251-Wochenmengen!$C$2:$C$251,52))*Wochenmengen!$F$2:$F$251)/$D43))</f>
        <v/>
      </c>
      <c r="AA43" s="36">
        <f>IF(OR($A43="",$B43="",$C43="",N($D43)=0),"",IF(MOD(22-$B43,52)&gt;MOD($C43-$B43,52),"",SUMPRODUCT((Sätze!$B$2:$B$251=$A43)*(Wochenmengen!$C$2:$C$251&gt;0)*(MOD(22-Wochenmengen!$C$2:$C$251,52)&lt;=MOD(Wochenmengen!$D$2:$D$251-Wochenmengen!$C$2:$C$251,52))*Wochenmengen!$F$2:$F$251)/$D43))</f>
        <v/>
      </c>
      <c r="AB43" s="36">
        <f>IF(OR($A43="",$B43="",$C43="",N($D43)=0),"",IF(MOD(23-$B43,52)&gt;MOD($C43-$B43,52),"",SUMPRODUCT((Sätze!$B$2:$B$251=$A43)*(Wochenmengen!$C$2:$C$251&gt;0)*(MOD(23-Wochenmengen!$C$2:$C$251,52)&lt;=MOD(Wochenmengen!$D$2:$D$251-Wochenmengen!$C$2:$C$251,52))*Wochenmengen!$F$2:$F$251)/$D43))</f>
        <v/>
      </c>
      <c r="AC43" s="36">
        <f>IF(OR($A43="",$B43="",$C43="",N($D43)=0),"",IF(MOD(24-$B43,52)&gt;MOD($C43-$B43,52),"",SUMPRODUCT((Sätze!$B$2:$B$251=$A43)*(Wochenmengen!$C$2:$C$251&gt;0)*(MOD(24-Wochenmengen!$C$2:$C$251,52)&lt;=MOD(Wochenmengen!$D$2:$D$251-Wochenmengen!$C$2:$C$251,52))*Wochenmengen!$F$2:$F$251)/$D43))</f>
        <v/>
      </c>
      <c r="AD43" s="36">
        <f>IF(OR($A43="",$B43="",$C43="",N($D43)=0),"",IF(MOD(25-$B43,52)&gt;MOD($C43-$B43,52),"",SUMPRODUCT((Sätze!$B$2:$B$251=$A43)*(Wochenmengen!$C$2:$C$251&gt;0)*(MOD(25-Wochenmengen!$C$2:$C$251,52)&lt;=MOD(Wochenmengen!$D$2:$D$251-Wochenmengen!$C$2:$C$251,52))*Wochenmengen!$F$2:$F$251)/$D43))</f>
        <v/>
      </c>
      <c r="AE43" s="36">
        <f>IF(OR($A43="",$B43="",$C43="",N($D43)=0),"",IF(MOD(26-$B43,52)&gt;MOD($C43-$B43,52),"",SUMPRODUCT((Sätze!$B$2:$B$251=$A43)*(Wochenmengen!$C$2:$C$251&gt;0)*(MOD(26-Wochenmengen!$C$2:$C$251,52)&lt;=MOD(Wochenmengen!$D$2:$D$251-Wochenmengen!$C$2:$C$251,52))*Wochenmengen!$F$2:$F$251)/$D43))</f>
        <v/>
      </c>
      <c r="AF43" s="36">
        <f>IF(OR($A43="",$B43="",$C43="",N($D43)=0),"",IF(MOD(27-$B43,52)&gt;MOD($C43-$B43,52),"",SUMPRODUCT((Sätze!$B$2:$B$251=$A43)*(Wochenmengen!$C$2:$C$251&gt;0)*(MOD(27-Wochenmengen!$C$2:$C$251,52)&lt;=MOD(Wochenmengen!$D$2:$D$251-Wochenmengen!$C$2:$C$251,52))*Wochenmengen!$F$2:$F$251)/$D43))</f>
        <v/>
      </c>
      <c r="AG43" s="36">
        <f>IF(OR($A43="",$B43="",$C43="",N($D43)=0),"",IF(MOD(28-$B43,52)&gt;MOD($C43-$B43,52),"",SUMPRODUCT((Sätze!$B$2:$B$251=$A43)*(Wochenmengen!$C$2:$C$251&gt;0)*(MOD(28-Wochenmengen!$C$2:$C$251,52)&lt;=MOD(Wochenmengen!$D$2:$D$251-Wochenmengen!$C$2:$C$251,52))*Wochenmengen!$F$2:$F$251)/$D43))</f>
        <v/>
      </c>
      <c r="AH43" s="36">
        <f>IF(OR($A43="",$B43="",$C43="",N($D43)=0),"",IF(MOD(29-$B43,52)&gt;MOD($C43-$B43,52),"",SUMPRODUCT((Sätze!$B$2:$B$251=$A43)*(Wochenmengen!$C$2:$C$251&gt;0)*(MOD(29-Wochenmengen!$C$2:$C$251,52)&lt;=MOD(Wochenmengen!$D$2:$D$251-Wochenmengen!$C$2:$C$251,52))*Wochenmengen!$F$2:$F$251)/$D43))</f>
        <v/>
      </c>
      <c r="AI43" s="36">
        <f>IF(OR($A43="",$B43="",$C43="",N($D43)=0),"",IF(MOD(30-$B43,52)&gt;MOD($C43-$B43,52),"",SUMPRODUCT((Sätze!$B$2:$B$251=$A43)*(Wochenmengen!$C$2:$C$251&gt;0)*(MOD(30-Wochenmengen!$C$2:$C$251,52)&lt;=MOD(Wochenmengen!$D$2:$D$251-Wochenmengen!$C$2:$C$251,52))*Wochenmengen!$F$2:$F$251)/$D43))</f>
        <v/>
      </c>
      <c r="AJ43" s="36">
        <f>IF(OR($A43="",$B43="",$C43="",N($D43)=0),"",IF(MOD(31-$B43,52)&gt;MOD($C43-$B43,52),"",SUMPRODUCT((Sätze!$B$2:$B$251=$A43)*(Wochenmengen!$C$2:$C$251&gt;0)*(MOD(31-Wochenmengen!$C$2:$C$251,52)&lt;=MOD(Wochenmengen!$D$2:$D$251-Wochenmengen!$C$2:$C$251,52))*Wochenmengen!$F$2:$F$251)/$D43))</f>
        <v/>
      </c>
      <c r="AK43" s="36">
        <f>IF(OR($A43="",$B43="",$C43="",N($D43)=0),"",IF(MOD(32-$B43,52)&gt;MOD($C43-$B43,52),"",SUMPRODUCT((Sätze!$B$2:$B$251=$A43)*(Wochenmengen!$C$2:$C$251&gt;0)*(MOD(32-Wochenmengen!$C$2:$C$251,52)&lt;=MOD(Wochenmengen!$D$2:$D$251-Wochenmengen!$C$2:$C$251,52))*Wochenmengen!$F$2:$F$251)/$D43))</f>
        <v/>
      </c>
      <c r="AL43" s="36">
        <f>IF(OR($A43="",$B43="",$C43="",N($D43)=0),"",IF(MOD(33-$B43,52)&gt;MOD($C43-$B43,52),"",SUMPRODUCT((Sätze!$B$2:$B$251=$A43)*(Wochenmengen!$C$2:$C$251&gt;0)*(MOD(33-Wochenmengen!$C$2:$C$251,52)&lt;=MOD(Wochenmengen!$D$2:$D$251-Wochenmengen!$C$2:$C$251,52))*Wochenmengen!$F$2:$F$251)/$D43))</f>
        <v/>
      </c>
      <c r="AM43" s="36">
        <f>IF(OR($A43="",$B43="",$C43="",N($D43)=0),"",IF(MOD(34-$B43,52)&gt;MOD($C43-$B43,52),"",SUMPRODUCT((Sätze!$B$2:$B$251=$A43)*(Wochenmengen!$C$2:$C$251&gt;0)*(MOD(34-Wochenmengen!$C$2:$C$251,52)&lt;=MOD(Wochenmengen!$D$2:$D$251-Wochenmengen!$C$2:$C$251,52))*Wochenmengen!$F$2:$F$251)/$D43))</f>
        <v/>
      </c>
      <c r="AN43" s="36">
        <f>IF(OR($A43="",$B43="",$C43="",N($D43)=0),"",IF(MOD(35-$B43,52)&gt;MOD($C43-$B43,52),"",SUMPRODUCT((Sätze!$B$2:$B$251=$A43)*(Wochenmengen!$C$2:$C$251&gt;0)*(MOD(35-Wochenmengen!$C$2:$C$251,52)&lt;=MOD(Wochenmengen!$D$2:$D$251-Wochenmengen!$C$2:$C$251,52))*Wochenmengen!$F$2:$F$251)/$D43))</f>
        <v/>
      </c>
      <c r="AO43" s="36">
        <f>IF(OR($A43="",$B43="",$C43="",N($D43)=0),"",IF(MOD(36-$B43,52)&gt;MOD($C43-$B43,52),"",SUMPRODUCT((Sätze!$B$2:$B$251=$A43)*(Wochenmengen!$C$2:$C$251&gt;0)*(MOD(36-Wochenmengen!$C$2:$C$251,52)&lt;=MOD(Wochenmengen!$D$2:$D$251-Wochenmengen!$C$2:$C$251,52))*Wochenmengen!$F$2:$F$251)/$D43))</f>
        <v/>
      </c>
      <c r="AP43" s="36">
        <f>IF(OR($A43="",$B43="",$C43="",N($D43)=0),"",IF(MOD(37-$B43,52)&gt;MOD($C43-$B43,52),"",SUMPRODUCT((Sätze!$B$2:$B$251=$A43)*(Wochenmengen!$C$2:$C$251&gt;0)*(MOD(37-Wochenmengen!$C$2:$C$251,52)&lt;=MOD(Wochenmengen!$D$2:$D$251-Wochenmengen!$C$2:$C$251,52))*Wochenmengen!$F$2:$F$251)/$D43))</f>
        <v/>
      </c>
      <c r="AQ43" s="36">
        <f>IF(OR($A43="",$B43="",$C43="",N($D43)=0),"",IF(MOD(38-$B43,52)&gt;MOD($C43-$B43,52),"",SUMPRODUCT((Sätze!$B$2:$B$251=$A43)*(Wochenmengen!$C$2:$C$251&gt;0)*(MOD(38-Wochenmengen!$C$2:$C$251,52)&lt;=MOD(Wochenmengen!$D$2:$D$251-Wochenmengen!$C$2:$C$251,52))*Wochenmengen!$F$2:$F$251)/$D43))</f>
        <v/>
      </c>
      <c r="AR43" s="36">
        <f>IF(OR($A43="",$B43="",$C43="",N($D43)=0),"",IF(MOD(39-$B43,52)&gt;MOD($C43-$B43,52),"",SUMPRODUCT((Sätze!$B$2:$B$251=$A43)*(Wochenmengen!$C$2:$C$251&gt;0)*(MOD(39-Wochenmengen!$C$2:$C$251,52)&lt;=MOD(Wochenmengen!$D$2:$D$251-Wochenmengen!$C$2:$C$251,52))*Wochenmengen!$F$2:$F$251)/$D43))</f>
        <v/>
      </c>
      <c r="AS43" s="36">
        <f>IF(OR($A43="",$B43="",$C43="",N($D43)=0),"",IF(MOD(40-$B43,52)&gt;MOD($C43-$B43,52),"",SUMPRODUCT((Sätze!$B$2:$B$251=$A43)*(Wochenmengen!$C$2:$C$251&gt;0)*(MOD(40-Wochenmengen!$C$2:$C$251,52)&lt;=MOD(Wochenmengen!$D$2:$D$251-Wochenmengen!$C$2:$C$251,52))*Wochenmengen!$F$2:$F$251)/$D43))</f>
        <v/>
      </c>
      <c r="AT43" s="36">
        <f>IF(OR($A43="",$B43="",$C43="",N($D43)=0),"",IF(MOD(41-$B43,52)&gt;MOD($C43-$B43,52),"",SUMPRODUCT((Sätze!$B$2:$B$251=$A43)*(Wochenmengen!$C$2:$C$251&gt;0)*(MOD(41-Wochenmengen!$C$2:$C$251,52)&lt;=MOD(Wochenmengen!$D$2:$D$251-Wochenmengen!$C$2:$C$251,52))*Wochenmengen!$F$2:$F$251)/$D43))</f>
        <v/>
      </c>
      <c r="AU43" s="36">
        <f>IF(OR($A43="",$B43="",$C43="",N($D43)=0),"",IF(MOD(42-$B43,52)&gt;MOD($C43-$B43,52),"",SUMPRODUCT((Sätze!$B$2:$B$251=$A43)*(Wochenmengen!$C$2:$C$251&gt;0)*(MOD(42-Wochenmengen!$C$2:$C$251,52)&lt;=MOD(Wochenmengen!$D$2:$D$251-Wochenmengen!$C$2:$C$251,52))*Wochenmengen!$F$2:$F$251)/$D43))</f>
        <v/>
      </c>
      <c r="AV43" s="36">
        <f>IF(OR($A43="",$B43="",$C43="",N($D43)=0),"",IF(MOD(43-$B43,52)&gt;MOD($C43-$B43,52),"",SUMPRODUCT((Sätze!$B$2:$B$251=$A43)*(Wochenmengen!$C$2:$C$251&gt;0)*(MOD(43-Wochenmengen!$C$2:$C$251,52)&lt;=MOD(Wochenmengen!$D$2:$D$251-Wochenmengen!$C$2:$C$251,52))*Wochenmengen!$F$2:$F$251)/$D43))</f>
        <v/>
      </c>
      <c r="AW43" s="36">
        <f>IF(OR($A43="",$B43="",$C43="",N($D43)=0),"",IF(MOD(44-$B43,52)&gt;MOD($C43-$B43,52),"",SUMPRODUCT((Sätze!$B$2:$B$251=$A43)*(Wochenmengen!$C$2:$C$251&gt;0)*(MOD(44-Wochenmengen!$C$2:$C$251,52)&lt;=MOD(Wochenmengen!$D$2:$D$251-Wochenmengen!$C$2:$C$251,52))*Wochenmengen!$F$2:$F$251)/$D43))</f>
        <v/>
      </c>
      <c r="AX43" s="36">
        <f>IF(OR($A43="",$B43="",$C43="",N($D43)=0),"",IF(MOD(45-$B43,52)&gt;MOD($C43-$B43,52),"",SUMPRODUCT((Sätze!$B$2:$B$251=$A43)*(Wochenmengen!$C$2:$C$251&gt;0)*(MOD(45-Wochenmengen!$C$2:$C$251,52)&lt;=MOD(Wochenmengen!$D$2:$D$251-Wochenmengen!$C$2:$C$251,52))*Wochenmengen!$F$2:$F$251)/$D43))</f>
        <v/>
      </c>
      <c r="AY43" s="36">
        <f>IF(OR($A43="",$B43="",$C43="",N($D43)=0),"",IF(MOD(46-$B43,52)&gt;MOD($C43-$B43,52),"",SUMPRODUCT((Sätze!$B$2:$B$251=$A43)*(Wochenmengen!$C$2:$C$251&gt;0)*(MOD(46-Wochenmengen!$C$2:$C$251,52)&lt;=MOD(Wochenmengen!$D$2:$D$251-Wochenmengen!$C$2:$C$251,52))*Wochenmengen!$F$2:$F$251)/$D43))</f>
        <v/>
      </c>
      <c r="AZ43" s="36">
        <f>IF(OR($A43="",$B43="",$C43="",N($D43)=0),"",IF(MOD(47-$B43,52)&gt;MOD($C43-$B43,52),"",SUMPRODUCT((Sätze!$B$2:$B$251=$A43)*(Wochenmengen!$C$2:$C$251&gt;0)*(MOD(47-Wochenmengen!$C$2:$C$251,52)&lt;=MOD(Wochenmengen!$D$2:$D$251-Wochenmengen!$C$2:$C$251,52))*Wochenmengen!$F$2:$F$251)/$D43))</f>
        <v/>
      </c>
      <c r="BA43" s="36">
        <f>IF(OR($A43="",$B43="",$C43="",N($D43)=0),"",IF(MOD(48-$B43,52)&gt;MOD($C43-$B43,52),"",SUMPRODUCT((Sätze!$B$2:$B$251=$A43)*(Wochenmengen!$C$2:$C$251&gt;0)*(MOD(48-Wochenmengen!$C$2:$C$251,52)&lt;=MOD(Wochenmengen!$D$2:$D$251-Wochenmengen!$C$2:$C$251,52))*Wochenmengen!$F$2:$F$251)/$D43))</f>
        <v/>
      </c>
      <c r="BB43" s="36">
        <f>IF(OR($A43="",$B43="",$C43="",N($D43)=0),"",IF(MOD(49-$B43,52)&gt;MOD($C43-$B43,52),"",SUMPRODUCT((Sätze!$B$2:$B$251=$A43)*(Wochenmengen!$C$2:$C$251&gt;0)*(MOD(49-Wochenmengen!$C$2:$C$251,52)&lt;=MOD(Wochenmengen!$D$2:$D$251-Wochenmengen!$C$2:$C$251,52))*Wochenmengen!$F$2:$F$251)/$D43))</f>
        <v/>
      </c>
      <c r="BC43" s="36">
        <f>IF(OR($A43="",$B43="",$C43="",N($D43)=0),"",IF(MOD(50-$B43,52)&gt;MOD($C43-$B43,52),"",SUMPRODUCT((Sätze!$B$2:$B$251=$A43)*(Wochenmengen!$C$2:$C$251&gt;0)*(MOD(50-Wochenmengen!$C$2:$C$251,52)&lt;=MOD(Wochenmengen!$D$2:$D$251-Wochenmengen!$C$2:$C$251,52))*Wochenmengen!$F$2:$F$251)/$D43))</f>
        <v/>
      </c>
      <c r="BD43" s="36">
        <f>IF(OR($A43="",$B43="",$C43="",N($D43)=0),"",IF(MOD(51-$B43,52)&gt;MOD($C43-$B43,52),"",SUMPRODUCT((Sätze!$B$2:$B$251=$A43)*(Wochenmengen!$C$2:$C$251&gt;0)*(MOD(51-Wochenmengen!$C$2:$C$251,52)&lt;=MOD(Wochenmengen!$D$2:$D$251-Wochenmengen!$C$2:$C$251,52))*Wochenmengen!$F$2:$F$251)/$D43))</f>
        <v/>
      </c>
      <c r="BE43" s="36">
        <f>IF(OR($A43="",$B43="",$C43="",N($D43)=0),"",IF(MOD(52-$B43,52)&gt;MOD($C43-$B43,52),"",SUMPRODUCT((Sätze!$B$2:$B$251=$A43)*(Wochenmengen!$C$2:$C$251&gt;0)*(MOD(52-Wochenmengen!$C$2:$C$251,52)&lt;=MOD(Wochenmengen!$D$2:$D$251-Wochenmengen!$C$2:$C$251,52))*Wochenmengen!$F$2:$F$251)/$D43))</f>
        <v/>
      </c>
      <c r="BF43" s="26">
        <f>IF($A43="","",SUMPRODUCT((F43:BE43&lt;&gt;"")*(F43:BE43&lt;1)))</f>
        <v/>
      </c>
    </row>
    <row r="44">
      <c r="A44" s="10">
        <f>IF(Bedarf!$B50="","",Bedarf!$B50)</f>
        <v/>
      </c>
      <c r="B44" s="26">
        <f>IF($A44="","",IF(Bedarf!$E50&lt;&gt;"",Bedarf!$E50,IFERROR(IF(_xlfn.MINIFS(Sätze!$H$2:$H$251,Sätze!$B$2:$B$251,$A44)=0,"",_xlfn.MINIFS(Sätze!$H$2:$H$251,Sätze!$B$2:$B$251,$A44)),"")))</f>
        <v/>
      </c>
      <c r="C44" s="26">
        <f>IF($A44="","",IF(Bedarf!$F50&lt;&gt;"",Bedarf!$F50,IFERROR(IF(_xlfn.MAXIFS(Sätze!$I$2:$I$251,Sätze!$B$2:$B$251,$A44)=0,"",_xlfn.MAXIFS(Sätze!$I$2:$I$251,Sätze!$B$2:$B$251,$A44)),"")))</f>
        <v/>
      </c>
      <c r="D44" s="15">
        <f>IF(OR($A44="",N(Bedarf!$G50)=0),"",Bedarf!$G50)</f>
        <v/>
      </c>
      <c r="E44" s="10">
        <f>IF($A44="","",T(Bedarf!$D50))</f>
        <v/>
      </c>
      <c r="F44" s="36">
        <f>IF(OR($A44="",$B44="",$C44="",N($D44)=0),"",IF(MOD(1-$B44,52)&gt;MOD($C44-$B44,52),"",SUMPRODUCT((Sätze!$B$2:$B$251=$A44)*(Wochenmengen!$C$2:$C$251&gt;0)*(MOD(1-Wochenmengen!$C$2:$C$251,52)&lt;=MOD(Wochenmengen!$D$2:$D$251-Wochenmengen!$C$2:$C$251,52))*Wochenmengen!$F$2:$F$251)/$D44))</f>
        <v/>
      </c>
      <c r="G44" s="36">
        <f>IF(OR($A44="",$B44="",$C44="",N($D44)=0),"",IF(MOD(2-$B44,52)&gt;MOD($C44-$B44,52),"",SUMPRODUCT((Sätze!$B$2:$B$251=$A44)*(Wochenmengen!$C$2:$C$251&gt;0)*(MOD(2-Wochenmengen!$C$2:$C$251,52)&lt;=MOD(Wochenmengen!$D$2:$D$251-Wochenmengen!$C$2:$C$251,52))*Wochenmengen!$F$2:$F$251)/$D44))</f>
        <v/>
      </c>
      <c r="H44" s="36">
        <f>IF(OR($A44="",$B44="",$C44="",N($D44)=0),"",IF(MOD(3-$B44,52)&gt;MOD($C44-$B44,52),"",SUMPRODUCT((Sätze!$B$2:$B$251=$A44)*(Wochenmengen!$C$2:$C$251&gt;0)*(MOD(3-Wochenmengen!$C$2:$C$251,52)&lt;=MOD(Wochenmengen!$D$2:$D$251-Wochenmengen!$C$2:$C$251,52))*Wochenmengen!$F$2:$F$251)/$D44))</f>
        <v/>
      </c>
      <c r="I44" s="36">
        <f>IF(OR($A44="",$B44="",$C44="",N($D44)=0),"",IF(MOD(4-$B44,52)&gt;MOD($C44-$B44,52),"",SUMPRODUCT((Sätze!$B$2:$B$251=$A44)*(Wochenmengen!$C$2:$C$251&gt;0)*(MOD(4-Wochenmengen!$C$2:$C$251,52)&lt;=MOD(Wochenmengen!$D$2:$D$251-Wochenmengen!$C$2:$C$251,52))*Wochenmengen!$F$2:$F$251)/$D44))</f>
        <v/>
      </c>
      <c r="J44" s="36">
        <f>IF(OR($A44="",$B44="",$C44="",N($D44)=0),"",IF(MOD(5-$B44,52)&gt;MOD($C44-$B44,52),"",SUMPRODUCT((Sätze!$B$2:$B$251=$A44)*(Wochenmengen!$C$2:$C$251&gt;0)*(MOD(5-Wochenmengen!$C$2:$C$251,52)&lt;=MOD(Wochenmengen!$D$2:$D$251-Wochenmengen!$C$2:$C$251,52))*Wochenmengen!$F$2:$F$251)/$D44))</f>
        <v/>
      </c>
      <c r="K44" s="36">
        <f>IF(OR($A44="",$B44="",$C44="",N($D44)=0),"",IF(MOD(6-$B44,52)&gt;MOD($C44-$B44,52),"",SUMPRODUCT((Sätze!$B$2:$B$251=$A44)*(Wochenmengen!$C$2:$C$251&gt;0)*(MOD(6-Wochenmengen!$C$2:$C$251,52)&lt;=MOD(Wochenmengen!$D$2:$D$251-Wochenmengen!$C$2:$C$251,52))*Wochenmengen!$F$2:$F$251)/$D44))</f>
        <v/>
      </c>
      <c r="L44" s="36">
        <f>IF(OR($A44="",$B44="",$C44="",N($D44)=0),"",IF(MOD(7-$B44,52)&gt;MOD($C44-$B44,52),"",SUMPRODUCT((Sätze!$B$2:$B$251=$A44)*(Wochenmengen!$C$2:$C$251&gt;0)*(MOD(7-Wochenmengen!$C$2:$C$251,52)&lt;=MOD(Wochenmengen!$D$2:$D$251-Wochenmengen!$C$2:$C$251,52))*Wochenmengen!$F$2:$F$251)/$D44))</f>
        <v/>
      </c>
      <c r="M44" s="36">
        <f>IF(OR($A44="",$B44="",$C44="",N($D44)=0),"",IF(MOD(8-$B44,52)&gt;MOD($C44-$B44,52),"",SUMPRODUCT((Sätze!$B$2:$B$251=$A44)*(Wochenmengen!$C$2:$C$251&gt;0)*(MOD(8-Wochenmengen!$C$2:$C$251,52)&lt;=MOD(Wochenmengen!$D$2:$D$251-Wochenmengen!$C$2:$C$251,52))*Wochenmengen!$F$2:$F$251)/$D44))</f>
        <v/>
      </c>
      <c r="N44" s="36">
        <f>IF(OR($A44="",$B44="",$C44="",N($D44)=0),"",IF(MOD(9-$B44,52)&gt;MOD($C44-$B44,52),"",SUMPRODUCT((Sätze!$B$2:$B$251=$A44)*(Wochenmengen!$C$2:$C$251&gt;0)*(MOD(9-Wochenmengen!$C$2:$C$251,52)&lt;=MOD(Wochenmengen!$D$2:$D$251-Wochenmengen!$C$2:$C$251,52))*Wochenmengen!$F$2:$F$251)/$D44))</f>
        <v/>
      </c>
      <c r="O44" s="36">
        <f>IF(OR($A44="",$B44="",$C44="",N($D44)=0),"",IF(MOD(10-$B44,52)&gt;MOD($C44-$B44,52),"",SUMPRODUCT((Sätze!$B$2:$B$251=$A44)*(Wochenmengen!$C$2:$C$251&gt;0)*(MOD(10-Wochenmengen!$C$2:$C$251,52)&lt;=MOD(Wochenmengen!$D$2:$D$251-Wochenmengen!$C$2:$C$251,52))*Wochenmengen!$F$2:$F$251)/$D44))</f>
        <v/>
      </c>
      <c r="P44" s="36">
        <f>IF(OR($A44="",$B44="",$C44="",N($D44)=0),"",IF(MOD(11-$B44,52)&gt;MOD($C44-$B44,52),"",SUMPRODUCT((Sätze!$B$2:$B$251=$A44)*(Wochenmengen!$C$2:$C$251&gt;0)*(MOD(11-Wochenmengen!$C$2:$C$251,52)&lt;=MOD(Wochenmengen!$D$2:$D$251-Wochenmengen!$C$2:$C$251,52))*Wochenmengen!$F$2:$F$251)/$D44))</f>
        <v/>
      </c>
      <c r="Q44" s="36">
        <f>IF(OR($A44="",$B44="",$C44="",N($D44)=0),"",IF(MOD(12-$B44,52)&gt;MOD($C44-$B44,52),"",SUMPRODUCT((Sätze!$B$2:$B$251=$A44)*(Wochenmengen!$C$2:$C$251&gt;0)*(MOD(12-Wochenmengen!$C$2:$C$251,52)&lt;=MOD(Wochenmengen!$D$2:$D$251-Wochenmengen!$C$2:$C$251,52))*Wochenmengen!$F$2:$F$251)/$D44))</f>
        <v/>
      </c>
      <c r="R44" s="36">
        <f>IF(OR($A44="",$B44="",$C44="",N($D44)=0),"",IF(MOD(13-$B44,52)&gt;MOD($C44-$B44,52),"",SUMPRODUCT((Sätze!$B$2:$B$251=$A44)*(Wochenmengen!$C$2:$C$251&gt;0)*(MOD(13-Wochenmengen!$C$2:$C$251,52)&lt;=MOD(Wochenmengen!$D$2:$D$251-Wochenmengen!$C$2:$C$251,52))*Wochenmengen!$F$2:$F$251)/$D44))</f>
        <v/>
      </c>
      <c r="S44" s="36">
        <f>IF(OR($A44="",$B44="",$C44="",N($D44)=0),"",IF(MOD(14-$B44,52)&gt;MOD($C44-$B44,52),"",SUMPRODUCT((Sätze!$B$2:$B$251=$A44)*(Wochenmengen!$C$2:$C$251&gt;0)*(MOD(14-Wochenmengen!$C$2:$C$251,52)&lt;=MOD(Wochenmengen!$D$2:$D$251-Wochenmengen!$C$2:$C$251,52))*Wochenmengen!$F$2:$F$251)/$D44))</f>
        <v/>
      </c>
      <c r="T44" s="36">
        <f>IF(OR($A44="",$B44="",$C44="",N($D44)=0),"",IF(MOD(15-$B44,52)&gt;MOD($C44-$B44,52),"",SUMPRODUCT((Sätze!$B$2:$B$251=$A44)*(Wochenmengen!$C$2:$C$251&gt;0)*(MOD(15-Wochenmengen!$C$2:$C$251,52)&lt;=MOD(Wochenmengen!$D$2:$D$251-Wochenmengen!$C$2:$C$251,52))*Wochenmengen!$F$2:$F$251)/$D44))</f>
        <v/>
      </c>
      <c r="U44" s="36">
        <f>IF(OR($A44="",$B44="",$C44="",N($D44)=0),"",IF(MOD(16-$B44,52)&gt;MOD($C44-$B44,52),"",SUMPRODUCT((Sätze!$B$2:$B$251=$A44)*(Wochenmengen!$C$2:$C$251&gt;0)*(MOD(16-Wochenmengen!$C$2:$C$251,52)&lt;=MOD(Wochenmengen!$D$2:$D$251-Wochenmengen!$C$2:$C$251,52))*Wochenmengen!$F$2:$F$251)/$D44))</f>
        <v/>
      </c>
      <c r="V44" s="36">
        <f>IF(OR($A44="",$B44="",$C44="",N($D44)=0),"",IF(MOD(17-$B44,52)&gt;MOD($C44-$B44,52),"",SUMPRODUCT((Sätze!$B$2:$B$251=$A44)*(Wochenmengen!$C$2:$C$251&gt;0)*(MOD(17-Wochenmengen!$C$2:$C$251,52)&lt;=MOD(Wochenmengen!$D$2:$D$251-Wochenmengen!$C$2:$C$251,52))*Wochenmengen!$F$2:$F$251)/$D44))</f>
        <v/>
      </c>
      <c r="W44" s="36">
        <f>IF(OR($A44="",$B44="",$C44="",N($D44)=0),"",IF(MOD(18-$B44,52)&gt;MOD($C44-$B44,52),"",SUMPRODUCT((Sätze!$B$2:$B$251=$A44)*(Wochenmengen!$C$2:$C$251&gt;0)*(MOD(18-Wochenmengen!$C$2:$C$251,52)&lt;=MOD(Wochenmengen!$D$2:$D$251-Wochenmengen!$C$2:$C$251,52))*Wochenmengen!$F$2:$F$251)/$D44))</f>
        <v/>
      </c>
      <c r="X44" s="36">
        <f>IF(OR($A44="",$B44="",$C44="",N($D44)=0),"",IF(MOD(19-$B44,52)&gt;MOD($C44-$B44,52),"",SUMPRODUCT((Sätze!$B$2:$B$251=$A44)*(Wochenmengen!$C$2:$C$251&gt;0)*(MOD(19-Wochenmengen!$C$2:$C$251,52)&lt;=MOD(Wochenmengen!$D$2:$D$251-Wochenmengen!$C$2:$C$251,52))*Wochenmengen!$F$2:$F$251)/$D44))</f>
        <v/>
      </c>
      <c r="Y44" s="36">
        <f>IF(OR($A44="",$B44="",$C44="",N($D44)=0),"",IF(MOD(20-$B44,52)&gt;MOD($C44-$B44,52),"",SUMPRODUCT((Sätze!$B$2:$B$251=$A44)*(Wochenmengen!$C$2:$C$251&gt;0)*(MOD(20-Wochenmengen!$C$2:$C$251,52)&lt;=MOD(Wochenmengen!$D$2:$D$251-Wochenmengen!$C$2:$C$251,52))*Wochenmengen!$F$2:$F$251)/$D44))</f>
        <v/>
      </c>
      <c r="Z44" s="36">
        <f>IF(OR($A44="",$B44="",$C44="",N($D44)=0),"",IF(MOD(21-$B44,52)&gt;MOD($C44-$B44,52),"",SUMPRODUCT((Sätze!$B$2:$B$251=$A44)*(Wochenmengen!$C$2:$C$251&gt;0)*(MOD(21-Wochenmengen!$C$2:$C$251,52)&lt;=MOD(Wochenmengen!$D$2:$D$251-Wochenmengen!$C$2:$C$251,52))*Wochenmengen!$F$2:$F$251)/$D44))</f>
        <v/>
      </c>
      <c r="AA44" s="36">
        <f>IF(OR($A44="",$B44="",$C44="",N($D44)=0),"",IF(MOD(22-$B44,52)&gt;MOD($C44-$B44,52),"",SUMPRODUCT((Sätze!$B$2:$B$251=$A44)*(Wochenmengen!$C$2:$C$251&gt;0)*(MOD(22-Wochenmengen!$C$2:$C$251,52)&lt;=MOD(Wochenmengen!$D$2:$D$251-Wochenmengen!$C$2:$C$251,52))*Wochenmengen!$F$2:$F$251)/$D44))</f>
        <v/>
      </c>
      <c r="AB44" s="36">
        <f>IF(OR($A44="",$B44="",$C44="",N($D44)=0),"",IF(MOD(23-$B44,52)&gt;MOD($C44-$B44,52),"",SUMPRODUCT((Sätze!$B$2:$B$251=$A44)*(Wochenmengen!$C$2:$C$251&gt;0)*(MOD(23-Wochenmengen!$C$2:$C$251,52)&lt;=MOD(Wochenmengen!$D$2:$D$251-Wochenmengen!$C$2:$C$251,52))*Wochenmengen!$F$2:$F$251)/$D44))</f>
        <v/>
      </c>
      <c r="AC44" s="36">
        <f>IF(OR($A44="",$B44="",$C44="",N($D44)=0),"",IF(MOD(24-$B44,52)&gt;MOD($C44-$B44,52),"",SUMPRODUCT((Sätze!$B$2:$B$251=$A44)*(Wochenmengen!$C$2:$C$251&gt;0)*(MOD(24-Wochenmengen!$C$2:$C$251,52)&lt;=MOD(Wochenmengen!$D$2:$D$251-Wochenmengen!$C$2:$C$251,52))*Wochenmengen!$F$2:$F$251)/$D44))</f>
        <v/>
      </c>
      <c r="AD44" s="36">
        <f>IF(OR($A44="",$B44="",$C44="",N($D44)=0),"",IF(MOD(25-$B44,52)&gt;MOD($C44-$B44,52),"",SUMPRODUCT((Sätze!$B$2:$B$251=$A44)*(Wochenmengen!$C$2:$C$251&gt;0)*(MOD(25-Wochenmengen!$C$2:$C$251,52)&lt;=MOD(Wochenmengen!$D$2:$D$251-Wochenmengen!$C$2:$C$251,52))*Wochenmengen!$F$2:$F$251)/$D44))</f>
        <v/>
      </c>
      <c r="AE44" s="36">
        <f>IF(OR($A44="",$B44="",$C44="",N($D44)=0),"",IF(MOD(26-$B44,52)&gt;MOD($C44-$B44,52),"",SUMPRODUCT((Sätze!$B$2:$B$251=$A44)*(Wochenmengen!$C$2:$C$251&gt;0)*(MOD(26-Wochenmengen!$C$2:$C$251,52)&lt;=MOD(Wochenmengen!$D$2:$D$251-Wochenmengen!$C$2:$C$251,52))*Wochenmengen!$F$2:$F$251)/$D44))</f>
        <v/>
      </c>
      <c r="AF44" s="36">
        <f>IF(OR($A44="",$B44="",$C44="",N($D44)=0),"",IF(MOD(27-$B44,52)&gt;MOD($C44-$B44,52),"",SUMPRODUCT((Sätze!$B$2:$B$251=$A44)*(Wochenmengen!$C$2:$C$251&gt;0)*(MOD(27-Wochenmengen!$C$2:$C$251,52)&lt;=MOD(Wochenmengen!$D$2:$D$251-Wochenmengen!$C$2:$C$251,52))*Wochenmengen!$F$2:$F$251)/$D44))</f>
        <v/>
      </c>
      <c r="AG44" s="36">
        <f>IF(OR($A44="",$B44="",$C44="",N($D44)=0),"",IF(MOD(28-$B44,52)&gt;MOD($C44-$B44,52),"",SUMPRODUCT((Sätze!$B$2:$B$251=$A44)*(Wochenmengen!$C$2:$C$251&gt;0)*(MOD(28-Wochenmengen!$C$2:$C$251,52)&lt;=MOD(Wochenmengen!$D$2:$D$251-Wochenmengen!$C$2:$C$251,52))*Wochenmengen!$F$2:$F$251)/$D44))</f>
        <v/>
      </c>
      <c r="AH44" s="36">
        <f>IF(OR($A44="",$B44="",$C44="",N($D44)=0),"",IF(MOD(29-$B44,52)&gt;MOD($C44-$B44,52),"",SUMPRODUCT((Sätze!$B$2:$B$251=$A44)*(Wochenmengen!$C$2:$C$251&gt;0)*(MOD(29-Wochenmengen!$C$2:$C$251,52)&lt;=MOD(Wochenmengen!$D$2:$D$251-Wochenmengen!$C$2:$C$251,52))*Wochenmengen!$F$2:$F$251)/$D44))</f>
        <v/>
      </c>
      <c r="AI44" s="36">
        <f>IF(OR($A44="",$B44="",$C44="",N($D44)=0),"",IF(MOD(30-$B44,52)&gt;MOD($C44-$B44,52),"",SUMPRODUCT((Sätze!$B$2:$B$251=$A44)*(Wochenmengen!$C$2:$C$251&gt;0)*(MOD(30-Wochenmengen!$C$2:$C$251,52)&lt;=MOD(Wochenmengen!$D$2:$D$251-Wochenmengen!$C$2:$C$251,52))*Wochenmengen!$F$2:$F$251)/$D44))</f>
        <v/>
      </c>
      <c r="AJ44" s="36">
        <f>IF(OR($A44="",$B44="",$C44="",N($D44)=0),"",IF(MOD(31-$B44,52)&gt;MOD($C44-$B44,52),"",SUMPRODUCT((Sätze!$B$2:$B$251=$A44)*(Wochenmengen!$C$2:$C$251&gt;0)*(MOD(31-Wochenmengen!$C$2:$C$251,52)&lt;=MOD(Wochenmengen!$D$2:$D$251-Wochenmengen!$C$2:$C$251,52))*Wochenmengen!$F$2:$F$251)/$D44))</f>
        <v/>
      </c>
      <c r="AK44" s="36">
        <f>IF(OR($A44="",$B44="",$C44="",N($D44)=0),"",IF(MOD(32-$B44,52)&gt;MOD($C44-$B44,52),"",SUMPRODUCT((Sätze!$B$2:$B$251=$A44)*(Wochenmengen!$C$2:$C$251&gt;0)*(MOD(32-Wochenmengen!$C$2:$C$251,52)&lt;=MOD(Wochenmengen!$D$2:$D$251-Wochenmengen!$C$2:$C$251,52))*Wochenmengen!$F$2:$F$251)/$D44))</f>
        <v/>
      </c>
      <c r="AL44" s="36">
        <f>IF(OR($A44="",$B44="",$C44="",N($D44)=0),"",IF(MOD(33-$B44,52)&gt;MOD($C44-$B44,52),"",SUMPRODUCT((Sätze!$B$2:$B$251=$A44)*(Wochenmengen!$C$2:$C$251&gt;0)*(MOD(33-Wochenmengen!$C$2:$C$251,52)&lt;=MOD(Wochenmengen!$D$2:$D$251-Wochenmengen!$C$2:$C$251,52))*Wochenmengen!$F$2:$F$251)/$D44))</f>
        <v/>
      </c>
      <c r="AM44" s="36">
        <f>IF(OR($A44="",$B44="",$C44="",N($D44)=0),"",IF(MOD(34-$B44,52)&gt;MOD($C44-$B44,52),"",SUMPRODUCT((Sätze!$B$2:$B$251=$A44)*(Wochenmengen!$C$2:$C$251&gt;0)*(MOD(34-Wochenmengen!$C$2:$C$251,52)&lt;=MOD(Wochenmengen!$D$2:$D$251-Wochenmengen!$C$2:$C$251,52))*Wochenmengen!$F$2:$F$251)/$D44))</f>
        <v/>
      </c>
      <c r="AN44" s="36">
        <f>IF(OR($A44="",$B44="",$C44="",N($D44)=0),"",IF(MOD(35-$B44,52)&gt;MOD($C44-$B44,52),"",SUMPRODUCT((Sätze!$B$2:$B$251=$A44)*(Wochenmengen!$C$2:$C$251&gt;0)*(MOD(35-Wochenmengen!$C$2:$C$251,52)&lt;=MOD(Wochenmengen!$D$2:$D$251-Wochenmengen!$C$2:$C$251,52))*Wochenmengen!$F$2:$F$251)/$D44))</f>
        <v/>
      </c>
      <c r="AO44" s="36">
        <f>IF(OR($A44="",$B44="",$C44="",N($D44)=0),"",IF(MOD(36-$B44,52)&gt;MOD($C44-$B44,52),"",SUMPRODUCT((Sätze!$B$2:$B$251=$A44)*(Wochenmengen!$C$2:$C$251&gt;0)*(MOD(36-Wochenmengen!$C$2:$C$251,52)&lt;=MOD(Wochenmengen!$D$2:$D$251-Wochenmengen!$C$2:$C$251,52))*Wochenmengen!$F$2:$F$251)/$D44))</f>
        <v/>
      </c>
      <c r="AP44" s="36">
        <f>IF(OR($A44="",$B44="",$C44="",N($D44)=0),"",IF(MOD(37-$B44,52)&gt;MOD($C44-$B44,52),"",SUMPRODUCT((Sätze!$B$2:$B$251=$A44)*(Wochenmengen!$C$2:$C$251&gt;0)*(MOD(37-Wochenmengen!$C$2:$C$251,52)&lt;=MOD(Wochenmengen!$D$2:$D$251-Wochenmengen!$C$2:$C$251,52))*Wochenmengen!$F$2:$F$251)/$D44))</f>
        <v/>
      </c>
      <c r="AQ44" s="36">
        <f>IF(OR($A44="",$B44="",$C44="",N($D44)=0),"",IF(MOD(38-$B44,52)&gt;MOD($C44-$B44,52),"",SUMPRODUCT((Sätze!$B$2:$B$251=$A44)*(Wochenmengen!$C$2:$C$251&gt;0)*(MOD(38-Wochenmengen!$C$2:$C$251,52)&lt;=MOD(Wochenmengen!$D$2:$D$251-Wochenmengen!$C$2:$C$251,52))*Wochenmengen!$F$2:$F$251)/$D44))</f>
        <v/>
      </c>
      <c r="AR44" s="36">
        <f>IF(OR($A44="",$B44="",$C44="",N($D44)=0),"",IF(MOD(39-$B44,52)&gt;MOD($C44-$B44,52),"",SUMPRODUCT((Sätze!$B$2:$B$251=$A44)*(Wochenmengen!$C$2:$C$251&gt;0)*(MOD(39-Wochenmengen!$C$2:$C$251,52)&lt;=MOD(Wochenmengen!$D$2:$D$251-Wochenmengen!$C$2:$C$251,52))*Wochenmengen!$F$2:$F$251)/$D44))</f>
        <v/>
      </c>
      <c r="AS44" s="36">
        <f>IF(OR($A44="",$B44="",$C44="",N($D44)=0),"",IF(MOD(40-$B44,52)&gt;MOD($C44-$B44,52),"",SUMPRODUCT((Sätze!$B$2:$B$251=$A44)*(Wochenmengen!$C$2:$C$251&gt;0)*(MOD(40-Wochenmengen!$C$2:$C$251,52)&lt;=MOD(Wochenmengen!$D$2:$D$251-Wochenmengen!$C$2:$C$251,52))*Wochenmengen!$F$2:$F$251)/$D44))</f>
        <v/>
      </c>
      <c r="AT44" s="36">
        <f>IF(OR($A44="",$B44="",$C44="",N($D44)=0),"",IF(MOD(41-$B44,52)&gt;MOD($C44-$B44,52),"",SUMPRODUCT((Sätze!$B$2:$B$251=$A44)*(Wochenmengen!$C$2:$C$251&gt;0)*(MOD(41-Wochenmengen!$C$2:$C$251,52)&lt;=MOD(Wochenmengen!$D$2:$D$251-Wochenmengen!$C$2:$C$251,52))*Wochenmengen!$F$2:$F$251)/$D44))</f>
        <v/>
      </c>
      <c r="AU44" s="36">
        <f>IF(OR($A44="",$B44="",$C44="",N($D44)=0),"",IF(MOD(42-$B44,52)&gt;MOD($C44-$B44,52),"",SUMPRODUCT((Sätze!$B$2:$B$251=$A44)*(Wochenmengen!$C$2:$C$251&gt;0)*(MOD(42-Wochenmengen!$C$2:$C$251,52)&lt;=MOD(Wochenmengen!$D$2:$D$251-Wochenmengen!$C$2:$C$251,52))*Wochenmengen!$F$2:$F$251)/$D44))</f>
        <v/>
      </c>
      <c r="AV44" s="36">
        <f>IF(OR($A44="",$B44="",$C44="",N($D44)=0),"",IF(MOD(43-$B44,52)&gt;MOD($C44-$B44,52),"",SUMPRODUCT((Sätze!$B$2:$B$251=$A44)*(Wochenmengen!$C$2:$C$251&gt;0)*(MOD(43-Wochenmengen!$C$2:$C$251,52)&lt;=MOD(Wochenmengen!$D$2:$D$251-Wochenmengen!$C$2:$C$251,52))*Wochenmengen!$F$2:$F$251)/$D44))</f>
        <v/>
      </c>
      <c r="AW44" s="36">
        <f>IF(OR($A44="",$B44="",$C44="",N($D44)=0),"",IF(MOD(44-$B44,52)&gt;MOD($C44-$B44,52),"",SUMPRODUCT((Sätze!$B$2:$B$251=$A44)*(Wochenmengen!$C$2:$C$251&gt;0)*(MOD(44-Wochenmengen!$C$2:$C$251,52)&lt;=MOD(Wochenmengen!$D$2:$D$251-Wochenmengen!$C$2:$C$251,52))*Wochenmengen!$F$2:$F$251)/$D44))</f>
        <v/>
      </c>
      <c r="AX44" s="36">
        <f>IF(OR($A44="",$B44="",$C44="",N($D44)=0),"",IF(MOD(45-$B44,52)&gt;MOD($C44-$B44,52),"",SUMPRODUCT((Sätze!$B$2:$B$251=$A44)*(Wochenmengen!$C$2:$C$251&gt;0)*(MOD(45-Wochenmengen!$C$2:$C$251,52)&lt;=MOD(Wochenmengen!$D$2:$D$251-Wochenmengen!$C$2:$C$251,52))*Wochenmengen!$F$2:$F$251)/$D44))</f>
        <v/>
      </c>
      <c r="AY44" s="36">
        <f>IF(OR($A44="",$B44="",$C44="",N($D44)=0),"",IF(MOD(46-$B44,52)&gt;MOD($C44-$B44,52),"",SUMPRODUCT((Sätze!$B$2:$B$251=$A44)*(Wochenmengen!$C$2:$C$251&gt;0)*(MOD(46-Wochenmengen!$C$2:$C$251,52)&lt;=MOD(Wochenmengen!$D$2:$D$251-Wochenmengen!$C$2:$C$251,52))*Wochenmengen!$F$2:$F$251)/$D44))</f>
        <v/>
      </c>
      <c r="AZ44" s="36">
        <f>IF(OR($A44="",$B44="",$C44="",N($D44)=0),"",IF(MOD(47-$B44,52)&gt;MOD($C44-$B44,52),"",SUMPRODUCT((Sätze!$B$2:$B$251=$A44)*(Wochenmengen!$C$2:$C$251&gt;0)*(MOD(47-Wochenmengen!$C$2:$C$251,52)&lt;=MOD(Wochenmengen!$D$2:$D$251-Wochenmengen!$C$2:$C$251,52))*Wochenmengen!$F$2:$F$251)/$D44))</f>
        <v/>
      </c>
      <c r="BA44" s="36">
        <f>IF(OR($A44="",$B44="",$C44="",N($D44)=0),"",IF(MOD(48-$B44,52)&gt;MOD($C44-$B44,52),"",SUMPRODUCT((Sätze!$B$2:$B$251=$A44)*(Wochenmengen!$C$2:$C$251&gt;0)*(MOD(48-Wochenmengen!$C$2:$C$251,52)&lt;=MOD(Wochenmengen!$D$2:$D$251-Wochenmengen!$C$2:$C$251,52))*Wochenmengen!$F$2:$F$251)/$D44))</f>
        <v/>
      </c>
      <c r="BB44" s="36">
        <f>IF(OR($A44="",$B44="",$C44="",N($D44)=0),"",IF(MOD(49-$B44,52)&gt;MOD($C44-$B44,52),"",SUMPRODUCT((Sätze!$B$2:$B$251=$A44)*(Wochenmengen!$C$2:$C$251&gt;0)*(MOD(49-Wochenmengen!$C$2:$C$251,52)&lt;=MOD(Wochenmengen!$D$2:$D$251-Wochenmengen!$C$2:$C$251,52))*Wochenmengen!$F$2:$F$251)/$D44))</f>
        <v/>
      </c>
      <c r="BC44" s="36">
        <f>IF(OR($A44="",$B44="",$C44="",N($D44)=0),"",IF(MOD(50-$B44,52)&gt;MOD($C44-$B44,52),"",SUMPRODUCT((Sätze!$B$2:$B$251=$A44)*(Wochenmengen!$C$2:$C$251&gt;0)*(MOD(50-Wochenmengen!$C$2:$C$251,52)&lt;=MOD(Wochenmengen!$D$2:$D$251-Wochenmengen!$C$2:$C$251,52))*Wochenmengen!$F$2:$F$251)/$D44))</f>
        <v/>
      </c>
      <c r="BD44" s="36">
        <f>IF(OR($A44="",$B44="",$C44="",N($D44)=0),"",IF(MOD(51-$B44,52)&gt;MOD($C44-$B44,52),"",SUMPRODUCT((Sätze!$B$2:$B$251=$A44)*(Wochenmengen!$C$2:$C$251&gt;0)*(MOD(51-Wochenmengen!$C$2:$C$251,52)&lt;=MOD(Wochenmengen!$D$2:$D$251-Wochenmengen!$C$2:$C$251,52))*Wochenmengen!$F$2:$F$251)/$D44))</f>
        <v/>
      </c>
      <c r="BE44" s="36">
        <f>IF(OR($A44="",$B44="",$C44="",N($D44)=0),"",IF(MOD(52-$B44,52)&gt;MOD($C44-$B44,52),"",SUMPRODUCT((Sätze!$B$2:$B$251=$A44)*(Wochenmengen!$C$2:$C$251&gt;0)*(MOD(52-Wochenmengen!$C$2:$C$251,52)&lt;=MOD(Wochenmengen!$D$2:$D$251-Wochenmengen!$C$2:$C$251,52))*Wochenmengen!$F$2:$F$251)/$D44))</f>
        <v/>
      </c>
      <c r="BF44" s="26">
        <f>IF($A44="","",SUMPRODUCT((F44:BE44&lt;&gt;"")*(F44:BE44&lt;1)))</f>
        <v/>
      </c>
    </row>
    <row r="45">
      <c r="A45" s="10">
        <f>IF(Bedarf!$B51="","",Bedarf!$B51)</f>
        <v/>
      </c>
      <c r="B45" s="26">
        <f>IF($A45="","",IF(Bedarf!$E51&lt;&gt;"",Bedarf!$E51,IFERROR(IF(_xlfn.MINIFS(Sätze!$H$2:$H$251,Sätze!$B$2:$B$251,$A45)=0,"",_xlfn.MINIFS(Sätze!$H$2:$H$251,Sätze!$B$2:$B$251,$A45)),"")))</f>
        <v/>
      </c>
      <c r="C45" s="26">
        <f>IF($A45="","",IF(Bedarf!$F51&lt;&gt;"",Bedarf!$F51,IFERROR(IF(_xlfn.MAXIFS(Sätze!$I$2:$I$251,Sätze!$B$2:$B$251,$A45)=0,"",_xlfn.MAXIFS(Sätze!$I$2:$I$251,Sätze!$B$2:$B$251,$A45)),"")))</f>
        <v/>
      </c>
      <c r="D45" s="15">
        <f>IF(OR($A45="",N(Bedarf!$G51)=0),"",Bedarf!$G51)</f>
        <v/>
      </c>
      <c r="E45" s="10">
        <f>IF($A45="","",T(Bedarf!$D51))</f>
        <v/>
      </c>
      <c r="F45" s="36">
        <f>IF(OR($A45="",$B45="",$C45="",N($D45)=0),"",IF(MOD(1-$B45,52)&gt;MOD($C45-$B45,52),"",SUMPRODUCT((Sätze!$B$2:$B$251=$A45)*(Wochenmengen!$C$2:$C$251&gt;0)*(MOD(1-Wochenmengen!$C$2:$C$251,52)&lt;=MOD(Wochenmengen!$D$2:$D$251-Wochenmengen!$C$2:$C$251,52))*Wochenmengen!$F$2:$F$251)/$D45))</f>
        <v/>
      </c>
      <c r="G45" s="36">
        <f>IF(OR($A45="",$B45="",$C45="",N($D45)=0),"",IF(MOD(2-$B45,52)&gt;MOD($C45-$B45,52),"",SUMPRODUCT((Sätze!$B$2:$B$251=$A45)*(Wochenmengen!$C$2:$C$251&gt;0)*(MOD(2-Wochenmengen!$C$2:$C$251,52)&lt;=MOD(Wochenmengen!$D$2:$D$251-Wochenmengen!$C$2:$C$251,52))*Wochenmengen!$F$2:$F$251)/$D45))</f>
        <v/>
      </c>
      <c r="H45" s="36">
        <f>IF(OR($A45="",$B45="",$C45="",N($D45)=0),"",IF(MOD(3-$B45,52)&gt;MOD($C45-$B45,52),"",SUMPRODUCT((Sätze!$B$2:$B$251=$A45)*(Wochenmengen!$C$2:$C$251&gt;0)*(MOD(3-Wochenmengen!$C$2:$C$251,52)&lt;=MOD(Wochenmengen!$D$2:$D$251-Wochenmengen!$C$2:$C$251,52))*Wochenmengen!$F$2:$F$251)/$D45))</f>
        <v/>
      </c>
      <c r="I45" s="36">
        <f>IF(OR($A45="",$B45="",$C45="",N($D45)=0),"",IF(MOD(4-$B45,52)&gt;MOD($C45-$B45,52),"",SUMPRODUCT((Sätze!$B$2:$B$251=$A45)*(Wochenmengen!$C$2:$C$251&gt;0)*(MOD(4-Wochenmengen!$C$2:$C$251,52)&lt;=MOD(Wochenmengen!$D$2:$D$251-Wochenmengen!$C$2:$C$251,52))*Wochenmengen!$F$2:$F$251)/$D45))</f>
        <v/>
      </c>
      <c r="J45" s="36">
        <f>IF(OR($A45="",$B45="",$C45="",N($D45)=0),"",IF(MOD(5-$B45,52)&gt;MOD($C45-$B45,52),"",SUMPRODUCT((Sätze!$B$2:$B$251=$A45)*(Wochenmengen!$C$2:$C$251&gt;0)*(MOD(5-Wochenmengen!$C$2:$C$251,52)&lt;=MOD(Wochenmengen!$D$2:$D$251-Wochenmengen!$C$2:$C$251,52))*Wochenmengen!$F$2:$F$251)/$D45))</f>
        <v/>
      </c>
      <c r="K45" s="36">
        <f>IF(OR($A45="",$B45="",$C45="",N($D45)=0),"",IF(MOD(6-$B45,52)&gt;MOD($C45-$B45,52),"",SUMPRODUCT((Sätze!$B$2:$B$251=$A45)*(Wochenmengen!$C$2:$C$251&gt;0)*(MOD(6-Wochenmengen!$C$2:$C$251,52)&lt;=MOD(Wochenmengen!$D$2:$D$251-Wochenmengen!$C$2:$C$251,52))*Wochenmengen!$F$2:$F$251)/$D45))</f>
        <v/>
      </c>
      <c r="L45" s="36">
        <f>IF(OR($A45="",$B45="",$C45="",N($D45)=0),"",IF(MOD(7-$B45,52)&gt;MOD($C45-$B45,52),"",SUMPRODUCT((Sätze!$B$2:$B$251=$A45)*(Wochenmengen!$C$2:$C$251&gt;0)*(MOD(7-Wochenmengen!$C$2:$C$251,52)&lt;=MOD(Wochenmengen!$D$2:$D$251-Wochenmengen!$C$2:$C$251,52))*Wochenmengen!$F$2:$F$251)/$D45))</f>
        <v/>
      </c>
      <c r="M45" s="36">
        <f>IF(OR($A45="",$B45="",$C45="",N($D45)=0),"",IF(MOD(8-$B45,52)&gt;MOD($C45-$B45,52),"",SUMPRODUCT((Sätze!$B$2:$B$251=$A45)*(Wochenmengen!$C$2:$C$251&gt;0)*(MOD(8-Wochenmengen!$C$2:$C$251,52)&lt;=MOD(Wochenmengen!$D$2:$D$251-Wochenmengen!$C$2:$C$251,52))*Wochenmengen!$F$2:$F$251)/$D45))</f>
        <v/>
      </c>
      <c r="N45" s="36">
        <f>IF(OR($A45="",$B45="",$C45="",N($D45)=0),"",IF(MOD(9-$B45,52)&gt;MOD($C45-$B45,52),"",SUMPRODUCT((Sätze!$B$2:$B$251=$A45)*(Wochenmengen!$C$2:$C$251&gt;0)*(MOD(9-Wochenmengen!$C$2:$C$251,52)&lt;=MOD(Wochenmengen!$D$2:$D$251-Wochenmengen!$C$2:$C$251,52))*Wochenmengen!$F$2:$F$251)/$D45))</f>
        <v/>
      </c>
      <c r="O45" s="36">
        <f>IF(OR($A45="",$B45="",$C45="",N($D45)=0),"",IF(MOD(10-$B45,52)&gt;MOD($C45-$B45,52),"",SUMPRODUCT((Sätze!$B$2:$B$251=$A45)*(Wochenmengen!$C$2:$C$251&gt;0)*(MOD(10-Wochenmengen!$C$2:$C$251,52)&lt;=MOD(Wochenmengen!$D$2:$D$251-Wochenmengen!$C$2:$C$251,52))*Wochenmengen!$F$2:$F$251)/$D45))</f>
        <v/>
      </c>
      <c r="P45" s="36">
        <f>IF(OR($A45="",$B45="",$C45="",N($D45)=0),"",IF(MOD(11-$B45,52)&gt;MOD($C45-$B45,52),"",SUMPRODUCT((Sätze!$B$2:$B$251=$A45)*(Wochenmengen!$C$2:$C$251&gt;0)*(MOD(11-Wochenmengen!$C$2:$C$251,52)&lt;=MOD(Wochenmengen!$D$2:$D$251-Wochenmengen!$C$2:$C$251,52))*Wochenmengen!$F$2:$F$251)/$D45))</f>
        <v/>
      </c>
      <c r="Q45" s="36">
        <f>IF(OR($A45="",$B45="",$C45="",N($D45)=0),"",IF(MOD(12-$B45,52)&gt;MOD($C45-$B45,52),"",SUMPRODUCT((Sätze!$B$2:$B$251=$A45)*(Wochenmengen!$C$2:$C$251&gt;0)*(MOD(12-Wochenmengen!$C$2:$C$251,52)&lt;=MOD(Wochenmengen!$D$2:$D$251-Wochenmengen!$C$2:$C$251,52))*Wochenmengen!$F$2:$F$251)/$D45))</f>
        <v/>
      </c>
      <c r="R45" s="36">
        <f>IF(OR($A45="",$B45="",$C45="",N($D45)=0),"",IF(MOD(13-$B45,52)&gt;MOD($C45-$B45,52),"",SUMPRODUCT((Sätze!$B$2:$B$251=$A45)*(Wochenmengen!$C$2:$C$251&gt;0)*(MOD(13-Wochenmengen!$C$2:$C$251,52)&lt;=MOD(Wochenmengen!$D$2:$D$251-Wochenmengen!$C$2:$C$251,52))*Wochenmengen!$F$2:$F$251)/$D45))</f>
        <v/>
      </c>
      <c r="S45" s="36">
        <f>IF(OR($A45="",$B45="",$C45="",N($D45)=0),"",IF(MOD(14-$B45,52)&gt;MOD($C45-$B45,52),"",SUMPRODUCT((Sätze!$B$2:$B$251=$A45)*(Wochenmengen!$C$2:$C$251&gt;0)*(MOD(14-Wochenmengen!$C$2:$C$251,52)&lt;=MOD(Wochenmengen!$D$2:$D$251-Wochenmengen!$C$2:$C$251,52))*Wochenmengen!$F$2:$F$251)/$D45))</f>
        <v/>
      </c>
      <c r="T45" s="36">
        <f>IF(OR($A45="",$B45="",$C45="",N($D45)=0),"",IF(MOD(15-$B45,52)&gt;MOD($C45-$B45,52),"",SUMPRODUCT((Sätze!$B$2:$B$251=$A45)*(Wochenmengen!$C$2:$C$251&gt;0)*(MOD(15-Wochenmengen!$C$2:$C$251,52)&lt;=MOD(Wochenmengen!$D$2:$D$251-Wochenmengen!$C$2:$C$251,52))*Wochenmengen!$F$2:$F$251)/$D45))</f>
        <v/>
      </c>
      <c r="U45" s="36">
        <f>IF(OR($A45="",$B45="",$C45="",N($D45)=0),"",IF(MOD(16-$B45,52)&gt;MOD($C45-$B45,52),"",SUMPRODUCT((Sätze!$B$2:$B$251=$A45)*(Wochenmengen!$C$2:$C$251&gt;0)*(MOD(16-Wochenmengen!$C$2:$C$251,52)&lt;=MOD(Wochenmengen!$D$2:$D$251-Wochenmengen!$C$2:$C$251,52))*Wochenmengen!$F$2:$F$251)/$D45))</f>
        <v/>
      </c>
      <c r="V45" s="36">
        <f>IF(OR($A45="",$B45="",$C45="",N($D45)=0),"",IF(MOD(17-$B45,52)&gt;MOD($C45-$B45,52),"",SUMPRODUCT((Sätze!$B$2:$B$251=$A45)*(Wochenmengen!$C$2:$C$251&gt;0)*(MOD(17-Wochenmengen!$C$2:$C$251,52)&lt;=MOD(Wochenmengen!$D$2:$D$251-Wochenmengen!$C$2:$C$251,52))*Wochenmengen!$F$2:$F$251)/$D45))</f>
        <v/>
      </c>
      <c r="W45" s="36">
        <f>IF(OR($A45="",$B45="",$C45="",N($D45)=0),"",IF(MOD(18-$B45,52)&gt;MOD($C45-$B45,52),"",SUMPRODUCT((Sätze!$B$2:$B$251=$A45)*(Wochenmengen!$C$2:$C$251&gt;0)*(MOD(18-Wochenmengen!$C$2:$C$251,52)&lt;=MOD(Wochenmengen!$D$2:$D$251-Wochenmengen!$C$2:$C$251,52))*Wochenmengen!$F$2:$F$251)/$D45))</f>
        <v/>
      </c>
      <c r="X45" s="36">
        <f>IF(OR($A45="",$B45="",$C45="",N($D45)=0),"",IF(MOD(19-$B45,52)&gt;MOD($C45-$B45,52),"",SUMPRODUCT((Sätze!$B$2:$B$251=$A45)*(Wochenmengen!$C$2:$C$251&gt;0)*(MOD(19-Wochenmengen!$C$2:$C$251,52)&lt;=MOD(Wochenmengen!$D$2:$D$251-Wochenmengen!$C$2:$C$251,52))*Wochenmengen!$F$2:$F$251)/$D45))</f>
        <v/>
      </c>
      <c r="Y45" s="36">
        <f>IF(OR($A45="",$B45="",$C45="",N($D45)=0),"",IF(MOD(20-$B45,52)&gt;MOD($C45-$B45,52),"",SUMPRODUCT((Sätze!$B$2:$B$251=$A45)*(Wochenmengen!$C$2:$C$251&gt;0)*(MOD(20-Wochenmengen!$C$2:$C$251,52)&lt;=MOD(Wochenmengen!$D$2:$D$251-Wochenmengen!$C$2:$C$251,52))*Wochenmengen!$F$2:$F$251)/$D45))</f>
        <v/>
      </c>
      <c r="Z45" s="36">
        <f>IF(OR($A45="",$B45="",$C45="",N($D45)=0),"",IF(MOD(21-$B45,52)&gt;MOD($C45-$B45,52),"",SUMPRODUCT((Sätze!$B$2:$B$251=$A45)*(Wochenmengen!$C$2:$C$251&gt;0)*(MOD(21-Wochenmengen!$C$2:$C$251,52)&lt;=MOD(Wochenmengen!$D$2:$D$251-Wochenmengen!$C$2:$C$251,52))*Wochenmengen!$F$2:$F$251)/$D45))</f>
        <v/>
      </c>
      <c r="AA45" s="36">
        <f>IF(OR($A45="",$B45="",$C45="",N($D45)=0),"",IF(MOD(22-$B45,52)&gt;MOD($C45-$B45,52),"",SUMPRODUCT((Sätze!$B$2:$B$251=$A45)*(Wochenmengen!$C$2:$C$251&gt;0)*(MOD(22-Wochenmengen!$C$2:$C$251,52)&lt;=MOD(Wochenmengen!$D$2:$D$251-Wochenmengen!$C$2:$C$251,52))*Wochenmengen!$F$2:$F$251)/$D45))</f>
        <v/>
      </c>
      <c r="AB45" s="36">
        <f>IF(OR($A45="",$B45="",$C45="",N($D45)=0),"",IF(MOD(23-$B45,52)&gt;MOD($C45-$B45,52),"",SUMPRODUCT((Sätze!$B$2:$B$251=$A45)*(Wochenmengen!$C$2:$C$251&gt;0)*(MOD(23-Wochenmengen!$C$2:$C$251,52)&lt;=MOD(Wochenmengen!$D$2:$D$251-Wochenmengen!$C$2:$C$251,52))*Wochenmengen!$F$2:$F$251)/$D45))</f>
        <v/>
      </c>
      <c r="AC45" s="36">
        <f>IF(OR($A45="",$B45="",$C45="",N($D45)=0),"",IF(MOD(24-$B45,52)&gt;MOD($C45-$B45,52),"",SUMPRODUCT((Sätze!$B$2:$B$251=$A45)*(Wochenmengen!$C$2:$C$251&gt;0)*(MOD(24-Wochenmengen!$C$2:$C$251,52)&lt;=MOD(Wochenmengen!$D$2:$D$251-Wochenmengen!$C$2:$C$251,52))*Wochenmengen!$F$2:$F$251)/$D45))</f>
        <v/>
      </c>
      <c r="AD45" s="36">
        <f>IF(OR($A45="",$B45="",$C45="",N($D45)=0),"",IF(MOD(25-$B45,52)&gt;MOD($C45-$B45,52),"",SUMPRODUCT((Sätze!$B$2:$B$251=$A45)*(Wochenmengen!$C$2:$C$251&gt;0)*(MOD(25-Wochenmengen!$C$2:$C$251,52)&lt;=MOD(Wochenmengen!$D$2:$D$251-Wochenmengen!$C$2:$C$251,52))*Wochenmengen!$F$2:$F$251)/$D45))</f>
        <v/>
      </c>
      <c r="AE45" s="36">
        <f>IF(OR($A45="",$B45="",$C45="",N($D45)=0),"",IF(MOD(26-$B45,52)&gt;MOD($C45-$B45,52),"",SUMPRODUCT((Sätze!$B$2:$B$251=$A45)*(Wochenmengen!$C$2:$C$251&gt;0)*(MOD(26-Wochenmengen!$C$2:$C$251,52)&lt;=MOD(Wochenmengen!$D$2:$D$251-Wochenmengen!$C$2:$C$251,52))*Wochenmengen!$F$2:$F$251)/$D45))</f>
        <v/>
      </c>
      <c r="AF45" s="36">
        <f>IF(OR($A45="",$B45="",$C45="",N($D45)=0),"",IF(MOD(27-$B45,52)&gt;MOD($C45-$B45,52),"",SUMPRODUCT((Sätze!$B$2:$B$251=$A45)*(Wochenmengen!$C$2:$C$251&gt;0)*(MOD(27-Wochenmengen!$C$2:$C$251,52)&lt;=MOD(Wochenmengen!$D$2:$D$251-Wochenmengen!$C$2:$C$251,52))*Wochenmengen!$F$2:$F$251)/$D45))</f>
        <v/>
      </c>
      <c r="AG45" s="36">
        <f>IF(OR($A45="",$B45="",$C45="",N($D45)=0),"",IF(MOD(28-$B45,52)&gt;MOD($C45-$B45,52),"",SUMPRODUCT((Sätze!$B$2:$B$251=$A45)*(Wochenmengen!$C$2:$C$251&gt;0)*(MOD(28-Wochenmengen!$C$2:$C$251,52)&lt;=MOD(Wochenmengen!$D$2:$D$251-Wochenmengen!$C$2:$C$251,52))*Wochenmengen!$F$2:$F$251)/$D45))</f>
        <v/>
      </c>
      <c r="AH45" s="36">
        <f>IF(OR($A45="",$B45="",$C45="",N($D45)=0),"",IF(MOD(29-$B45,52)&gt;MOD($C45-$B45,52),"",SUMPRODUCT((Sätze!$B$2:$B$251=$A45)*(Wochenmengen!$C$2:$C$251&gt;0)*(MOD(29-Wochenmengen!$C$2:$C$251,52)&lt;=MOD(Wochenmengen!$D$2:$D$251-Wochenmengen!$C$2:$C$251,52))*Wochenmengen!$F$2:$F$251)/$D45))</f>
        <v/>
      </c>
      <c r="AI45" s="36">
        <f>IF(OR($A45="",$B45="",$C45="",N($D45)=0),"",IF(MOD(30-$B45,52)&gt;MOD($C45-$B45,52),"",SUMPRODUCT((Sätze!$B$2:$B$251=$A45)*(Wochenmengen!$C$2:$C$251&gt;0)*(MOD(30-Wochenmengen!$C$2:$C$251,52)&lt;=MOD(Wochenmengen!$D$2:$D$251-Wochenmengen!$C$2:$C$251,52))*Wochenmengen!$F$2:$F$251)/$D45))</f>
        <v/>
      </c>
      <c r="AJ45" s="36">
        <f>IF(OR($A45="",$B45="",$C45="",N($D45)=0),"",IF(MOD(31-$B45,52)&gt;MOD($C45-$B45,52),"",SUMPRODUCT((Sätze!$B$2:$B$251=$A45)*(Wochenmengen!$C$2:$C$251&gt;0)*(MOD(31-Wochenmengen!$C$2:$C$251,52)&lt;=MOD(Wochenmengen!$D$2:$D$251-Wochenmengen!$C$2:$C$251,52))*Wochenmengen!$F$2:$F$251)/$D45))</f>
        <v/>
      </c>
      <c r="AK45" s="36">
        <f>IF(OR($A45="",$B45="",$C45="",N($D45)=0),"",IF(MOD(32-$B45,52)&gt;MOD($C45-$B45,52),"",SUMPRODUCT((Sätze!$B$2:$B$251=$A45)*(Wochenmengen!$C$2:$C$251&gt;0)*(MOD(32-Wochenmengen!$C$2:$C$251,52)&lt;=MOD(Wochenmengen!$D$2:$D$251-Wochenmengen!$C$2:$C$251,52))*Wochenmengen!$F$2:$F$251)/$D45))</f>
        <v/>
      </c>
      <c r="AL45" s="36">
        <f>IF(OR($A45="",$B45="",$C45="",N($D45)=0),"",IF(MOD(33-$B45,52)&gt;MOD($C45-$B45,52),"",SUMPRODUCT((Sätze!$B$2:$B$251=$A45)*(Wochenmengen!$C$2:$C$251&gt;0)*(MOD(33-Wochenmengen!$C$2:$C$251,52)&lt;=MOD(Wochenmengen!$D$2:$D$251-Wochenmengen!$C$2:$C$251,52))*Wochenmengen!$F$2:$F$251)/$D45))</f>
        <v/>
      </c>
      <c r="AM45" s="36">
        <f>IF(OR($A45="",$B45="",$C45="",N($D45)=0),"",IF(MOD(34-$B45,52)&gt;MOD($C45-$B45,52),"",SUMPRODUCT((Sätze!$B$2:$B$251=$A45)*(Wochenmengen!$C$2:$C$251&gt;0)*(MOD(34-Wochenmengen!$C$2:$C$251,52)&lt;=MOD(Wochenmengen!$D$2:$D$251-Wochenmengen!$C$2:$C$251,52))*Wochenmengen!$F$2:$F$251)/$D45))</f>
        <v/>
      </c>
      <c r="AN45" s="36">
        <f>IF(OR($A45="",$B45="",$C45="",N($D45)=0),"",IF(MOD(35-$B45,52)&gt;MOD($C45-$B45,52),"",SUMPRODUCT((Sätze!$B$2:$B$251=$A45)*(Wochenmengen!$C$2:$C$251&gt;0)*(MOD(35-Wochenmengen!$C$2:$C$251,52)&lt;=MOD(Wochenmengen!$D$2:$D$251-Wochenmengen!$C$2:$C$251,52))*Wochenmengen!$F$2:$F$251)/$D45))</f>
        <v/>
      </c>
      <c r="AO45" s="36">
        <f>IF(OR($A45="",$B45="",$C45="",N($D45)=0),"",IF(MOD(36-$B45,52)&gt;MOD($C45-$B45,52),"",SUMPRODUCT((Sätze!$B$2:$B$251=$A45)*(Wochenmengen!$C$2:$C$251&gt;0)*(MOD(36-Wochenmengen!$C$2:$C$251,52)&lt;=MOD(Wochenmengen!$D$2:$D$251-Wochenmengen!$C$2:$C$251,52))*Wochenmengen!$F$2:$F$251)/$D45))</f>
        <v/>
      </c>
      <c r="AP45" s="36">
        <f>IF(OR($A45="",$B45="",$C45="",N($D45)=0),"",IF(MOD(37-$B45,52)&gt;MOD($C45-$B45,52),"",SUMPRODUCT((Sätze!$B$2:$B$251=$A45)*(Wochenmengen!$C$2:$C$251&gt;0)*(MOD(37-Wochenmengen!$C$2:$C$251,52)&lt;=MOD(Wochenmengen!$D$2:$D$251-Wochenmengen!$C$2:$C$251,52))*Wochenmengen!$F$2:$F$251)/$D45))</f>
        <v/>
      </c>
      <c r="AQ45" s="36">
        <f>IF(OR($A45="",$B45="",$C45="",N($D45)=0),"",IF(MOD(38-$B45,52)&gt;MOD($C45-$B45,52),"",SUMPRODUCT((Sätze!$B$2:$B$251=$A45)*(Wochenmengen!$C$2:$C$251&gt;0)*(MOD(38-Wochenmengen!$C$2:$C$251,52)&lt;=MOD(Wochenmengen!$D$2:$D$251-Wochenmengen!$C$2:$C$251,52))*Wochenmengen!$F$2:$F$251)/$D45))</f>
        <v/>
      </c>
      <c r="AR45" s="36">
        <f>IF(OR($A45="",$B45="",$C45="",N($D45)=0),"",IF(MOD(39-$B45,52)&gt;MOD($C45-$B45,52),"",SUMPRODUCT((Sätze!$B$2:$B$251=$A45)*(Wochenmengen!$C$2:$C$251&gt;0)*(MOD(39-Wochenmengen!$C$2:$C$251,52)&lt;=MOD(Wochenmengen!$D$2:$D$251-Wochenmengen!$C$2:$C$251,52))*Wochenmengen!$F$2:$F$251)/$D45))</f>
        <v/>
      </c>
      <c r="AS45" s="36">
        <f>IF(OR($A45="",$B45="",$C45="",N($D45)=0),"",IF(MOD(40-$B45,52)&gt;MOD($C45-$B45,52),"",SUMPRODUCT((Sätze!$B$2:$B$251=$A45)*(Wochenmengen!$C$2:$C$251&gt;0)*(MOD(40-Wochenmengen!$C$2:$C$251,52)&lt;=MOD(Wochenmengen!$D$2:$D$251-Wochenmengen!$C$2:$C$251,52))*Wochenmengen!$F$2:$F$251)/$D45))</f>
        <v/>
      </c>
      <c r="AT45" s="36">
        <f>IF(OR($A45="",$B45="",$C45="",N($D45)=0),"",IF(MOD(41-$B45,52)&gt;MOD($C45-$B45,52),"",SUMPRODUCT((Sätze!$B$2:$B$251=$A45)*(Wochenmengen!$C$2:$C$251&gt;0)*(MOD(41-Wochenmengen!$C$2:$C$251,52)&lt;=MOD(Wochenmengen!$D$2:$D$251-Wochenmengen!$C$2:$C$251,52))*Wochenmengen!$F$2:$F$251)/$D45))</f>
        <v/>
      </c>
      <c r="AU45" s="36">
        <f>IF(OR($A45="",$B45="",$C45="",N($D45)=0),"",IF(MOD(42-$B45,52)&gt;MOD($C45-$B45,52),"",SUMPRODUCT((Sätze!$B$2:$B$251=$A45)*(Wochenmengen!$C$2:$C$251&gt;0)*(MOD(42-Wochenmengen!$C$2:$C$251,52)&lt;=MOD(Wochenmengen!$D$2:$D$251-Wochenmengen!$C$2:$C$251,52))*Wochenmengen!$F$2:$F$251)/$D45))</f>
        <v/>
      </c>
      <c r="AV45" s="36">
        <f>IF(OR($A45="",$B45="",$C45="",N($D45)=0),"",IF(MOD(43-$B45,52)&gt;MOD($C45-$B45,52),"",SUMPRODUCT((Sätze!$B$2:$B$251=$A45)*(Wochenmengen!$C$2:$C$251&gt;0)*(MOD(43-Wochenmengen!$C$2:$C$251,52)&lt;=MOD(Wochenmengen!$D$2:$D$251-Wochenmengen!$C$2:$C$251,52))*Wochenmengen!$F$2:$F$251)/$D45))</f>
        <v/>
      </c>
      <c r="AW45" s="36">
        <f>IF(OR($A45="",$B45="",$C45="",N($D45)=0),"",IF(MOD(44-$B45,52)&gt;MOD($C45-$B45,52),"",SUMPRODUCT((Sätze!$B$2:$B$251=$A45)*(Wochenmengen!$C$2:$C$251&gt;0)*(MOD(44-Wochenmengen!$C$2:$C$251,52)&lt;=MOD(Wochenmengen!$D$2:$D$251-Wochenmengen!$C$2:$C$251,52))*Wochenmengen!$F$2:$F$251)/$D45))</f>
        <v/>
      </c>
      <c r="AX45" s="36">
        <f>IF(OR($A45="",$B45="",$C45="",N($D45)=0),"",IF(MOD(45-$B45,52)&gt;MOD($C45-$B45,52),"",SUMPRODUCT((Sätze!$B$2:$B$251=$A45)*(Wochenmengen!$C$2:$C$251&gt;0)*(MOD(45-Wochenmengen!$C$2:$C$251,52)&lt;=MOD(Wochenmengen!$D$2:$D$251-Wochenmengen!$C$2:$C$251,52))*Wochenmengen!$F$2:$F$251)/$D45))</f>
        <v/>
      </c>
      <c r="AY45" s="36">
        <f>IF(OR($A45="",$B45="",$C45="",N($D45)=0),"",IF(MOD(46-$B45,52)&gt;MOD($C45-$B45,52),"",SUMPRODUCT((Sätze!$B$2:$B$251=$A45)*(Wochenmengen!$C$2:$C$251&gt;0)*(MOD(46-Wochenmengen!$C$2:$C$251,52)&lt;=MOD(Wochenmengen!$D$2:$D$251-Wochenmengen!$C$2:$C$251,52))*Wochenmengen!$F$2:$F$251)/$D45))</f>
        <v/>
      </c>
      <c r="AZ45" s="36">
        <f>IF(OR($A45="",$B45="",$C45="",N($D45)=0),"",IF(MOD(47-$B45,52)&gt;MOD($C45-$B45,52),"",SUMPRODUCT((Sätze!$B$2:$B$251=$A45)*(Wochenmengen!$C$2:$C$251&gt;0)*(MOD(47-Wochenmengen!$C$2:$C$251,52)&lt;=MOD(Wochenmengen!$D$2:$D$251-Wochenmengen!$C$2:$C$251,52))*Wochenmengen!$F$2:$F$251)/$D45))</f>
        <v/>
      </c>
      <c r="BA45" s="36">
        <f>IF(OR($A45="",$B45="",$C45="",N($D45)=0),"",IF(MOD(48-$B45,52)&gt;MOD($C45-$B45,52),"",SUMPRODUCT((Sätze!$B$2:$B$251=$A45)*(Wochenmengen!$C$2:$C$251&gt;0)*(MOD(48-Wochenmengen!$C$2:$C$251,52)&lt;=MOD(Wochenmengen!$D$2:$D$251-Wochenmengen!$C$2:$C$251,52))*Wochenmengen!$F$2:$F$251)/$D45))</f>
        <v/>
      </c>
      <c r="BB45" s="36">
        <f>IF(OR($A45="",$B45="",$C45="",N($D45)=0),"",IF(MOD(49-$B45,52)&gt;MOD($C45-$B45,52),"",SUMPRODUCT((Sätze!$B$2:$B$251=$A45)*(Wochenmengen!$C$2:$C$251&gt;0)*(MOD(49-Wochenmengen!$C$2:$C$251,52)&lt;=MOD(Wochenmengen!$D$2:$D$251-Wochenmengen!$C$2:$C$251,52))*Wochenmengen!$F$2:$F$251)/$D45))</f>
        <v/>
      </c>
      <c r="BC45" s="36">
        <f>IF(OR($A45="",$B45="",$C45="",N($D45)=0),"",IF(MOD(50-$B45,52)&gt;MOD($C45-$B45,52),"",SUMPRODUCT((Sätze!$B$2:$B$251=$A45)*(Wochenmengen!$C$2:$C$251&gt;0)*(MOD(50-Wochenmengen!$C$2:$C$251,52)&lt;=MOD(Wochenmengen!$D$2:$D$251-Wochenmengen!$C$2:$C$251,52))*Wochenmengen!$F$2:$F$251)/$D45))</f>
        <v/>
      </c>
      <c r="BD45" s="36">
        <f>IF(OR($A45="",$B45="",$C45="",N($D45)=0),"",IF(MOD(51-$B45,52)&gt;MOD($C45-$B45,52),"",SUMPRODUCT((Sätze!$B$2:$B$251=$A45)*(Wochenmengen!$C$2:$C$251&gt;0)*(MOD(51-Wochenmengen!$C$2:$C$251,52)&lt;=MOD(Wochenmengen!$D$2:$D$251-Wochenmengen!$C$2:$C$251,52))*Wochenmengen!$F$2:$F$251)/$D45))</f>
        <v/>
      </c>
      <c r="BE45" s="36">
        <f>IF(OR($A45="",$B45="",$C45="",N($D45)=0),"",IF(MOD(52-$B45,52)&gt;MOD($C45-$B45,52),"",SUMPRODUCT((Sätze!$B$2:$B$251=$A45)*(Wochenmengen!$C$2:$C$251&gt;0)*(MOD(52-Wochenmengen!$C$2:$C$251,52)&lt;=MOD(Wochenmengen!$D$2:$D$251-Wochenmengen!$C$2:$C$251,52))*Wochenmengen!$F$2:$F$251)/$D45))</f>
        <v/>
      </c>
      <c r="BF45" s="26">
        <f>IF($A45="","",SUMPRODUCT((F45:BE45&lt;&gt;"")*(F45:BE45&lt;1)))</f>
        <v/>
      </c>
    </row>
    <row r="46">
      <c r="A46" s="10">
        <f>IF(Bedarf!$B52="","",Bedarf!$B52)</f>
        <v/>
      </c>
      <c r="B46" s="26">
        <f>IF($A46="","",IF(Bedarf!$E52&lt;&gt;"",Bedarf!$E52,IFERROR(IF(_xlfn.MINIFS(Sätze!$H$2:$H$251,Sätze!$B$2:$B$251,$A46)=0,"",_xlfn.MINIFS(Sätze!$H$2:$H$251,Sätze!$B$2:$B$251,$A46)),"")))</f>
        <v/>
      </c>
      <c r="C46" s="26">
        <f>IF($A46="","",IF(Bedarf!$F52&lt;&gt;"",Bedarf!$F52,IFERROR(IF(_xlfn.MAXIFS(Sätze!$I$2:$I$251,Sätze!$B$2:$B$251,$A46)=0,"",_xlfn.MAXIFS(Sätze!$I$2:$I$251,Sätze!$B$2:$B$251,$A46)),"")))</f>
        <v/>
      </c>
      <c r="D46" s="15">
        <f>IF(OR($A46="",N(Bedarf!$G52)=0),"",Bedarf!$G52)</f>
        <v/>
      </c>
      <c r="E46" s="10">
        <f>IF($A46="","",T(Bedarf!$D52))</f>
        <v/>
      </c>
      <c r="F46" s="36">
        <f>IF(OR($A46="",$B46="",$C46="",N($D46)=0),"",IF(MOD(1-$B46,52)&gt;MOD($C46-$B46,52),"",SUMPRODUCT((Sätze!$B$2:$B$251=$A46)*(Wochenmengen!$C$2:$C$251&gt;0)*(MOD(1-Wochenmengen!$C$2:$C$251,52)&lt;=MOD(Wochenmengen!$D$2:$D$251-Wochenmengen!$C$2:$C$251,52))*Wochenmengen!$F$2:$F$251)/$D46))</f>
        <v/>
      </c>
      <c r="G46" s="36">
        <f>IF(OR($A46="",$B46="",$C46="",N($D46)=0),"",IF(MOD(2-$B46,52)&gt;MOD($C46-$B46,52),"",SUMPRODUCT((Sätze!$B$2:$B$251=$A46)*(Wochenmengen!$C$2:$C$251&gt;0)*(MOD(2-Wochenmengen!$C$2:$C$251,52)&lt;=MOD(Wochenmengen!$D$2:$D$251-Wochenmengen!$C$2:$C$251,52))*Wochenmengen!$F$2:$F$251)/$D46))</f>
        <v/>
      </c>
      <c r="H46" s="36">
        <f>IF(OR($A46="",$B46="",$C46="",N($D46)=0),"",IF(MOD(3-$B46,52)&gt;MOD($C46-$B46,52),"",SUMPRODUCT((Sätze!$B$2:$B$251=$A46)*(Wochenmengen!$C$2:$C$251&gt;0)*(MOD(3-Wochenmengen!$C$2:$C$251,52)&lt;=MOD(Wochenmengen!$D$2:$D$251-Wochenmengen!$C$2:$C$251,52))*Wochenmengen!$F$2:$F$251)/$D46))</f>
        <v/>
      </c>
      <c r="I46" s="36">
        <f>IF(OR($A46="",$B46="",$C46="",N($D46)=0),"",IF(MOD(4-$B46,52)&gt;MOD($C46-$B46,52),"",SUMPRODUCT((Sätze!$B$2:$B$251=$A46)*(Wochenmengen!$C$2:$C$251&gt;0)*(MOD(4-Wochenmengen!$C$2:$C$251,52)&lt;=MOD(Wochenmengen!$D$2:$D$251-Wochenmengen!$C$2:$C$251,52))*Wochenmengen!$F$2:$F$251)/$D46))</f>
        <v/>
      </c>
      <c r="J46" s="36">
        <f>IF(OR($A46="",$B46="",$C46="",N($D46)=0),"",IF(MOD(5-$B46,52)&gt;MOD($C46-$B46,52),"",SUMPRODUCT((Sätze!$B$2:$B$251=$A46)*(Wochenmengen!$C$2:$C$251&gt;0)*(MOD(5-Wochenmengen!$C$2:$C$251,52)&lt;=MOD(Wochenmengen!$D$2:$D$251-Wochenmengen!$C$2:$C$251,52))*Wochenmengen!$F$2:$F$251)/$D46))</f>
        <v/>
      </c>
      <c r="K46" s="36">
        <f>IF(OR($A46="",$B46="",$C46="",N($D46)=0),"",IF(MOD(6-$B46,52)&gt;MOD($C46-$B46,52),"",SUMPRODUCT((Sätze!$B$2:$B$251=$A46)*(Wochenmengen!$C$2:$C$251&gt;0)*(MOD(6-Wochenmengen!$C$2:$C$251,52)&lt;=MOD(Wochenmengen!$D$2:$D$251-Wochenmengen!$C$2:$C$251,52))*Wochenmengen!$F$2:$F$251)/$D46))</f>
        <v/>
      </c>
      <c r="L46" s="36">
        <f>IF(OR($A46="",$B46="",$C46="",N($D46)=0),"",IF(MOD(7-$B46,52)&gt;MOD($C46-$B46,52),"",SUMPRODUCT((Sätze!$B$2:$B$251=$A46)*(Wochenmengen!$C$2:$C$251&gt;0)*(MOD(7-Wochenmengen!$C$2:$C$251,52)&lt;=MOD(Wochenmengen!$D$2:$D$251-Wochenmengen!$C$2:$C$251,52))*Wochenmengen!$F$2:$F$251)/$D46))</f>
        <v/>
      </c>
      <c r="M46" s="36">
        <f>IF(OR($A46="",$B46="",$C46="",N($D46)=0),"",IF(MOD(8-$B46,52)&gt;MOD($C46-$B46,52),"",SUMPRODUCT((Sätze!$B$2:$B$251=$A46)*(Wochenmengen!$C$2:$C$251&gt;0)*(MOD(8-Wochenmengen!$C$2:$C$251,52)&lt;=MOD(Wochenmengen!$D$2:$D$251-Wochenmengen!$C$2:$C$251,52))*Wochenmengen!$F$2:$F$251)/$D46))</f>
        <v/>
      </c>
      <c r="N46" s="36">
        <f>IF(OR($A46="",$B46="",$C46="",N($D46)=0),"",IF(MOD(9-$B46,52)&gt;MOD($C46-$B46,52),"",SUMPRODUCT((Sätze!$B$2:$B$251=$A46)*(Wochenmengen!$C$2:$C$251&gt;0)*(MOD(9-Wochenmengen!$C$2:$C$251,52)&lt;=MOD(Wochenmengen!$D$2:$D$251-Wochenmengen!$C$2:$C$251,52))*Wochenmengen!$F$2:$F$251)/$D46))</f>
        <v/>
      </c>
      <c r="O46" s="36">
        <f>IF(OR($A46="",$B46="",$C46="",N($D46)=0),"",IF(MOD(10-$B46,52)&gt;MOD($C46-$B46,52),"",SUMPRODUCT((Sätze!$B$2:$B$251=$A46)*(Wochenmengen!$C$2:$C$251&gt;0)*(MOD(10-Wochenmengen!$C$2:$C$251,52)&lt;=MOD(Wochenmengen!$D$2:$D$251-Wochenmengen!$C$2:$C$251,52))*Wochenmengen!$F$2:$F$251)/$D46))</f>
        <v/>
      </c>
      <c r="P46" s="36">
        <f>IF(OR($A46="",$B46="",$C46="",N($D46)=0),"",IF(MOD(11-$B46,52)&gt;MOD($C46-$B46,52),"",SUMPRODUCT((Sätze!$B$2:$B$251=$A46)*(Wochenmengen!$C$2:$C$251&gt;0)*(MOD(11-Wochenmengen!$C$2:$C$251,52)&lt;=MOD(Wochenmengen!$D$2:$D$251-Wochenmengen!$C$2:$C$251,52))*Wochenmengen!$F$2:$F$251)/$D46))</f>
        <v/>
      </c>
      <c r="Q46" s="36">
        <f>IF(OR($A46="",$B46="",$C46="",N($D46)=0),"",IF(MOD(12-$B46,52)&gt;MOD($C46-$B46,52),"",SUMPRODUCT((Sätze!$B$2:$B$251=$A46)*(Wochenmengen!$C$2:$C$251&gt;0)*(MOD(12-Wochenmengen!$C$2:$C$251,52)&lt;=MOD(Wochenmengen!$D$2:$D$251-Wochenmengen!$C$2:$C$251,52))*Wochenmengen!$F$2:$F$251)/$D46))</f>
        <v/>
      </c>
      <c r="R46" s="36">
        <f>IF(OR($A46="",$B46="",$C46="",N($D46)=0),"",IF(MOD(13-$B46,52)&gt;MOD($C46-$B46,52),"",SUMPRODUCT((Sätze!$B$2:$B$251=$A46)*(Wochenmengen!$C$2:$C$251&gt;0)*(MOD(13-Wochenmengen!$C$2:$C$251,52)&lt;=MOD(Wochenmengen!$D$2:$D$251-Wochenmengen!$C$2:$C$251,52))*Wochenmengen!$F$2:$F$251)/$D46))</f>
        <v/>
      </c>
      <c r="S46" s="36">
        <f>IF(OR($A46="",$B46="",$C46="",N($D46)=0),"",IF(MOD(14-$B46,52)&gt;MOD($C46-$B46,52),"",SUMPRODUCT((Sätze!$B$2:$B$251=$A46)*(Wochenmengen!$C$2:$C$251&gt;0)*(MOD(14-Wochenmengen!$C$2:$C$251,52)&lt;=MOD(Wochenmengen!$D$2:$D$251-Wochenmengen!$C$2:$C$251,52))*Wochenmengen!$F$2:$F$251)/$D46))</f>
        <v/>
      </c>
      <c r="T46" s="36">
        <f>IF(OR($A46="",$B46="",$C46="",N($D46)=0),"",IF(MOD(15-$B46,52)&gt;MOD($C46-$B46,52),"",SUMPRODUCT((Sätze!$B$2:$B$251=$A46)*(Wochenmengen!$C$2:$C$251&gt;0)*(MOD(15-Wochenmengen!$C$2:$C$251,52)&lt;=MOD(Wochenmengen!$D$2:$D$251-Wochenmengen!$C$2:$C$251,52))*Wochenmengen!$F$2:$F$251)/$D46))</f>
        <v/>
      </c>
      <c r="U46" s="36">
        <f>IF(OR($A46="",$B46="",$C46="",N($D46)=0),"",IF(MOD(16-$B46,52)&gt;MOD($C46-$B46,52),"",SUMPRODUCT((Sätze!$B$2:$B$251=$A46)*(Wochenmengen!$C$2:$C$251&gt;0)*(MOD(16-Wochenmengen!$C$2:$C$251,52)&lt;=MOD(Wochenmengen!$D$2:$D$251-Wochenmengen!$C$2:$C$251,52))*Wochenmengen!$F$2:$F$251)/$D46))</f>
        <v/>
      </c>
      <c r="V46" s="36">
        <f>IF(OR($A46="",$B46="",$C46="",N($D46)=0),"",IF(MOD(17-$B46,52)&gt;MOD($C46-$B46,52),"",SUMPRODUCT((Sätze!$B$2:$B$251=$A46)*(Wochenmengen!$C$2:$C$251&gt;0)*(MOD(17-Wochenmengen!$C$2:$C$251,52)&lt;=MOD(Wochenmengen!$D$2:$D$251-Wochenmengen!$C$2:$C$251,52))*Wochenmengen!$F$2:$F$251)/$D46))</f>
        <v/>
      </c>
      <c r="W46" s="36">
        <f>IF(OR($A46="",$B46="",$C46="",N($D46)=0),"",IF(MOD(18-$B46,52)&gt;MOD($C46-$B46,52),"",SUMPRODUCT((Sätze!$B$2:$B$251=$A46)*(Wochenmengen!$C$2:$C$251&gt;0)*(MOD(18-Wochenmengen!$C$2:$C$251,52)&lt;=MOD(Wochenmengen!$D$2:$D$251-Wochenmengen!$C$2:$C$251,52))*Wochenmengen!$F$2:$F$251)/$D46))</f>
        <v/>
      </c>
      <c r="X46" s="36">
        <f>IF(OR($A46="",$B46="",$C46="",N($D46)=0),"",IF(MOD(19-$B46,52)&gt;MOD($C46-$B46,52),"",SUMPRODUCT((Sätze!$B$2:$B$251=$A46)*(Wochenmengen!$C$2:$C$251&gt;0)*(MOD(19-Wochenmengen!$C$2:$C$251,52)&lt;=MOD(Wochenmengen!$D$2:$D$251-Wochenmengen!$C$2:$C$251,52))*Wochenmengen!$F$2:$F$251)/$D46))</f>
        <v/>
      </c>
      <c r="Y46" s="36">
        <f>IF(OR($A46="",$B46="",$C46="",N($D46)=0),"",IF(MOD(20-$B46,52)&gt;MOD($C46-$B46,52),"",SUMPRODUCT((Sätze!$B$2:$B$251=$A46)*(Wochenmengen!$C$2:$C$251&gt;0)*(MOD(20-Wochenmengen!$C$2:$C$251,52)&lt;=MOD(Wochenmengen!$D$2:$D$251-Wochenmengen!$C$2:$C$251,52))*Wochenmengen!$F$2:$F$251)/$D46))</f>
        <v/>
      </c>
      <c r="Z46" s="36">
        <f>IF(OR($A46="",$B46="",$C46="",N($D46)=0),"",IF(MOD(21-$B46,52)&gt;MOD($C46-$B46,52),"",SUMPRODUCT((Sätze!$B$2:$B$251=$A46)*(Wochenmengen!$C$2:$C$251&gt;0)*(MOD(21-Wochenmengen!$C$2:$C$251,52)&lt;=MOD(Wochenmengen!$D$2:$D$251-Wochenmengen!$C$2:$C$251,52))*Wochenmengen!$F$2:$F$251)/$D46))</f>
        <v/>
      </c>
      <c r="AA46" s="36">
        <f>IF(OR($A46="",$B46="",$C46="",N($D46)=0),"",IF(MOD(22-$B46,52)&gt;MOD($C46-$B46,52),"",SUMPRODUCT((Sätze!$B$2:$B$251=$A46)*(Wochenmengen!$C$2:$C$251&gt;0)*(MOD(22-Wochenmengen!$C$2:$C$251,52)&lt;=MOD(Wochenmengen!$D$2:$D$251-Wochenmengen!$C$2:$C$251,52))*Wochenmengen!$F$2:$F$251)/$D46))</f>
        <v/>
      </c>
      <c r="AB46" s="36">
        <f>IF(OR($A46="",$B46="",$C46="",N($D46)=0),"",IF(MOD(23-$B46,52)&gt;MOD($C46-$B46,52),"",SUMPRODUCT((Sätze!$B$2:$B$251=$A46)*(Wochenmengen!$C$2:$C$251&gt;0)*(MOD(23-Wochenmengen!$C$2:$C$251,52)&lt;=MOD(Wochenmengen!$D$2:$D$251-Wochenmengen!$C$2:$C$251,52))*Wochenmengen!$F$2:$F$251)/$D46))</f>
        <v/>
      </c>
      <c r="AC46" s="36">
        <f>IF(OR($A46="",$B46="",$C46="",N($D46)=0),"",IF(MOD(24-$B46,52)&gt;MOD($C46-$B46,52),"",SUMPRODUCT((Sätze!$B$2:$B$251=$A46)*(Wochenmengen!$C$2:$C$251&gt;0)*(MOD(24-Wochenmengen!$C$2:$C$251,52)&lt;=MOD(Wochenmengen!$D$2:$D$251-Wochenmengen!$C$2:$C$251,52))*Wochenmengen!$F$2:$F$251)/$D46))</f>
        <v/>
      </c>
      <c r="AD46" s="36">
        <f>IF(OR($A46="",$B46="",$C46="",N($D46)=0),"",IF(MOD(25-$B46,52)&gt;MOD($C46-$B46,52),"",SUMPRODUCT((Sätze!$B$2:$B$251=$A46)*(Wochenmengen!$C$2:$C$251&gt;0)*(MOD(25-Wochenmengen!$C$2:$C$251,52)&lt;=MOD(Wochenmengen!$D$2:$D$251-Wochenmengen!$C$2:$C$251,52))*Wochenmengen!$F$2:$F$251)/$D46))</f>
        <v/>
      </c>
      <c r="AE46" s="36">
        <f>IF(OR($A46="",$B46="",$C46="",N($D46)=0),"",IF(MOD(26-$B46,52)&gt;MOD($C46-$B46,52),"",SUMPRODUCT((Sätze!$B$2:$B$251=$A46)*(Wochenmengen!$C$2:$C$251&gt;0)*(MOD(26-Wochenmengen!$C$2:$C$251,52)&lt;=MOD(Wochenmengen!$D$2:$D$251-Wochenmengen!$C$2:$C$251,52))*Wochenmengen!$F$2:$F$251)/$D46))</f>
        <v/>
      </c>
      <c r="AF46" s="36">
        <f>IF(OR($A46="",$B46="",$C46="",N($D46)=0),"",IF(MOD(27-$B46,52)&gt;MOD($C46-$B46,52),"",SUMPRODUCT((Sätze!$B$2:$B$251=$A46)*(Wochenmengen!$C$2:$C$251&gt;0)*(MOD(27-Wochenmengen!$C$2:$C$251,52)&lt;=MOD(Wochenmengen!$D$2:$D$251-Wochenmengen!$C$2:$C$251,52))*Wochenmengen!$F$2:$F$251)/$D46))</f>
        <v/>
      </c>
      <c r="AG46" s="36">
        <f>IF(OR($A46="",$B46="",$C46="",N($D46)=0),"",IF(MOD(28-$B46,52)&gt;MOD($C46-$B46,52),"",SUMPRODUCT((Sätze!$B$2:$B$251=$A46)*(Wochenmengen!$C$2:$C$251&gt;0)*(MOD(28-Wochenmengen!$C$2:$C$251,52)&lt;=MOD(Wochenmengen!$D$2:$D$251-Wochenmengen!$C$2:$C$251,52))*Wochenmengen!$F$2:$F$251)/$D46))</f>
        <v/>
      </c>
      <c r="AH46" s="36">
        <f>IF(OR($A46="",$B46="",$C46="",N($D46)=0),"",IF(MOD(29-$B46,52)&gt;MOD($C46-$B46,52),"",SUMPRODUCT((Sätze!$B$2:$B$251=$A46)*(Wochenmengen!$C$2:$C$251&gt;0)*(MOD(29-Wochenmengen!$C$2:$C$251,52)&lt;=MOD(Wochenmengen!$D$2:$D$251-Wochenmengen!$C$2:$C$251,52))*Wochenmengen!$F$2:$F$251)/$D46))</f>
        <v/>
      </c>
      <c r="AI46" s="36">
        <f>IF(OR($A46="",$B46="",$C46="",N($D46)=0),"",IF(MOD(30-$B46,52)&gt;MOD($C46-$B46,52),"",SUMPRODUCT((Sätze!$B$2:$B$251=$A46)*(Wochenmengen!$C$2:$C$251&gt;0)*(MOD(30-Wochenmengen!$C$2:$C$251,52)&lt;=MOD(Wochenmengen!$D$2:$D$251-Wochenmengen!$C$2:$C$251,52))*Wochenmengen!$F$2:$F$251)/$D46))</f>
        <v/>
      </c>
      <c r="AJ46" s="36">
        <f>IF(OR($A46="",$B46="",$C46="",N($D46)=0),"",IF(MOD(31-$B46,52)&gt;MOD($C46-$B46,52),"",SUMPRODUCT((Sätze!$B$2:$B$251=$A46)*(Wochenmengen!$C$2:$C$251&gt;0)*(MOD(31-Wochenmengen!$C$2:$C$251,52)&lt;=MOD(Wochenmengen!$D$2:$D$251-Wochenmengen!$C$2:$C$251,52))*Wochenmengen!$F$2:$F$251)/$D46))</f>
        <v/>
      </c>
      <c r="AK46" s="36">
        <f>IF(OR($A46="",$B46="",$C46="",N($D46)=0),"",IF(MOD(32-$B46,52)&gt;MOD($C46-$B46,52),"",SUMPRODUCT((Sätze!$B$2:$B$251=$A46)*(Wochenmengen!$C$2:$C$251&gt;0)*(MOD(32-Wochenmengen!$C$2:$C$251,52)&lt;=MOD(Wochenmengen!$D$2:$D$251-Wochenmengen!$C$2:$C$251,52))*Wochenmengen!$F$2:$F$251)/$D46))</f>
        <v/>
      </c>
      <c r="AL46" s="36">
        <f>IF(OR($A46="",$B46="",$C46="",N($D46)=0),"",IF(MOD(33-$B46,52)&gt;MOD($C46-$B46,52),"",SUMPRODUCT((Sätze!$B$2:$B$251=$A46)*(Wochenmengen!$C$2:$C$251&gt;0)*(MOD(33-Wochenmengen!$C$2:$C$251,52)&lt;=MOD(Wochenmengen!$D$2:$D$251-Wochenmengen!$C$2:$C$251,52))*Wochenmengen!$F$2:$F$251)/$D46))</f>
        <v/>
      </c>
      <c r="AM46" s="36">
        <f>IF(OR($A46="",$B46="",$C46="",N($D46)=0),"",IF(MOD(34-$B46,52)&gt;MOD($C46-$B46,52),"",SUMPRODUCT((Sätze!$B$2:$B$251=$A46)*(Wochenmengen!$C$2:$C$251&gt;0)*(MOD(34-Wochenmengen!$C$2:$C$251,52)&lt;=MOD(Wochenmengen!$D$2:$D$251-Wochenmengen!$C$2:$C$251,52))*Wochenmengen!$F$2:$F$251)/$D46))</f>
        <v/>
      </c>
      <c r="AN46" s="36">
        <f>IF(OR($A46="",$B46="",$C46="",N($D46)=0),"",IF(MOD(35-$B46,52)&gt;MOD($C46-$B46,52),"",SUMPRODUCT((Sätze!$B$2:$B$251=$A46)*(Wochenmengen!$C$2:$C$251&gt;0)*(MOD(35-Wochenmengen!$C$2:$C$251,52)&lt;=MOD(Wochenmengen!$D$2:$D$251-Wochenmengen!$C$2:$C$251,52))*Wochenmengen!$F$2:$F$251)/$D46))</f>
        <v/>
      </c>
      <c r="AO46" s="36">
        <f>IF(OR($A46="",$B46="",$C46="",N($D46)=0),"",IF(MOD(36-$B46,52)&gt;MOD($C46-$B46,52),"",SUMPRODUCT((Sätze!$B$2:$B$251=$A46)*(Wochenmengen!$C$2:$C$251&gt;0)*(MOD(36-Wochenmengen!$C$2:$C$251,52)&lt;=MOD(Wochenmengen!$D$2:$D$251-Wochenmengen!$C$2:$C$251,52))*Wochenmengen!$F$2:$F$251)/$D46))</f>
        <v/>
      </c>
      <c r="AP46" s="36">
        <f>IF(OR($A46="",$B46="",$C46="",N($D46)=0),"",IF(MOD(37-$B46,52)&gt;MOD($C46-$B46,52),"",SUMPRODUCT((Sätze!$B$2:$B$251=$A46)*(Wochenmengen!$C$2:$C$251&gt;0)*(MOD(37-Wochenmengen!$C$2:$C$251,52)&lt;=MOD(Wochenmengen!$D$2:$D$251-Wochenmengen!$C$2:$C$251,52))*Wochenmengen!$F$2:$F$251)/$D46))</f>
        <v/>
      </c>
      <c r="AQ46" s="36">
        <f>IF(OR($A46="",$B46="",$C46="",N($D46)=0),"",IF(MOD(38-$B46,52)&gt;MOD($C46-$B46,52),"",SUMPRODUCT((Sätze!$B$2:$B$251=$A46)*(Wochenmengen!$C$2:$C$251&gt;0)*(MOD(38-Wochenmengen!$C$2:$C$251,52)&lt;=MOD(Wochenmengen!$D$2:$D$251-Wochenmengen!$C$2:$C$251,52))*Wochenmengen!$F$2:$F$251)/$D46))</f>
        <v/>
      </c>
      <c r="AR46" s="36">
        <f>IF(OR($A46="",$B46="",$C46="",N($D46)=0),"",IF(MOD(39-$B46,52)&gt;MOD($C46-$B46,52),"",SUMPRODUCT((Sätze!$B$2:$B$251=$A46)*(Wochenmengen!$C$2:$C$251&gt;0)*(MOD(39-Wochenmengen!$C$2:$C$251,52)&lt;=MOD(Wochenmengen!$D$2:$D$251-Wochenmengen!$C$2:$C$251,52))*Wochenmengen!$F$2:$F$251)/$D46))</f>
        <v/>
      </c>
      <c r="AS46" s="36">
        <f>IF(OR($A46="",$B46="",$C46="",N($D46)=0),"",IF(MOD(40-$B46,52)&gt;MOD($C46-$B46,52),"",SUMPRODUCT((Sätze!$B$2:$B$251=$A46)*(Wochenmengen!$C$2:$C$251&gt;0)*(MOD(40-Wochenmengen!$C$2:$C$251,52)&lt;=MOD(Wochenmengen!$D$2:$D$251-Wochenmengen!$C$2:$C$251,52))*Wochenmengen!$F$2:$F$251)/$D46))</f>
        <v/>
      </c>
      <c r="AT46" s="36">
        <f>IF(OR($A46="",$B46="",$C46="",N($D46)=0),"",IF(MOD(41-$B46,52)&gt;MOD($C46-$B46,52),"",SUMPRODUCT((Sätze!$B$2:$B$251=$A46)*(Wochenmengen!$C$2:$C$251&gt;0)*(MOD(41-Wochenmengen!$C$2:$C$251,52)&lt;=MOD(Wochenmengen!$D$2:$D$251-Wochenmengen!$C$2:$C$251,52))*Wochenmengen!$F$2:$F$251)/$D46))</f>
        <v/>
      </c>
      <c r="AU46" s="36">
        <f>IF(OR($A46="",$B46="",$C46="",N($D46)=0),"",IF(MOD(42-$B46,52)&gt;MOD($C46-$B46,52),"",SUMPRODUCT((Sätze!$B$2:$B$251=$A46)*(Wochenmengen!$C$2:$C$251&gt;0)*(MOD(42-Wochenmengen!$C$2:$C$251,52)&lt;=MOD(Wochenmengen!$D$2:$D$251-Wochenmengen!$C$2:$C$251,52))*Wochenmengen!$F$2:$F$251)/$D46))</f>
        <v/>
      </c>
      <c r="AV46" s="36">
        <f>IF(OR($A46="",$B46="",$C46="",N($D46)=0),"",IF(MOD(43-$B46,52)&gt;MOD($C46-$B46,52),"",SUMPRODUCT((Sätze!$B$2:$B$251=$A46)*(Wochenmengen!$C$2:$C$251&gt;0)*(MOD(43-Wochenmengen!$C$2:$C$251,52)&lt;=MOD(Wochenmengen!$D$2:$D$251-Wochenmengen!$C$2:$C$251,52))*Wochenmengen!$F$2:$F$251)/$D46))</f>
        <v/>
      </c>
      <c r="AW46" s="36">
        <f>IF(OR($A46="",$B46="",$C46="",N($D46)=0),"",IF(MOD(44-$B46,52)&gt;MOD($C46-$B46,52),"",SUMPRODUCT((Sätze!$B$2:$B$251=$A46)*(Wochenmengen!$C$2:$C$251&gt;0)*(MOD(44-Wochenmengen!$C$2:$C$251,52)&lt;=MOD(Wochenmengen!$D$2:$D$251-Wochenmengen!$C$2:$C$251,52))*Wochenmengen!$F$2:$F$251)/$D46))</f>
        <v/>
      </c>
      <c r="AX46" s="36">
        <f>IF(OR($A46="",$B46="",$C46="",N($D46)=0),"",IF(MOD(45-$B46,52)&gt;MOD($C46-$B46,52),"",SUMPRODUCT((Sätze!$B$2:$B$251=$A46)*(Wochenmengen!$C$2:$C$251&gt;0)*(MOD(45-Wochenmengen!$C$2:$C$251,52)&lt;=MOD(Wochenmengen!$D$2:$D$251-Wochenmengen!$C$2:$C$251,52))*Wochenmengen!$F$2:$F$251)/$D46))</f>
        <v/>
      </c>
      <c r="AY46" s="36">
        <f>IF(OR($A46="",$B46="",$C46="",N($D46)=0),"",IF(MOD(46-$B46,52)&gt;MOD($C46-$B46,52),"",SUMPRODUCT((Sätze!$B$2:$B$251=$A46)*(Wochenmengen!$C$2:$C$251&gt;0)*(MOD(46-Wochenmengen!$C$2:$C$251,52)&lt;=MOD(Wochenmengen!$D$2:$D$251-Wochenmengen!$C$2:$C$251,52))*Wochenmengen!$F$2:$F$251)/$D46))</f>
        <v/>
      </c>
      <c r="AZ46" s="36">
        <f>IF(OR($A46="",$B46="",$C46="",N($D46)=0),"",IF(MOD(47-$B46,52)&gt;MOD($C46-$B46,52),"",SUMPRODUCT((Sätze!$B$2:$B$251=$A46)*(Wochenmengen!$C$2:$C$251&gt;0)*(MOD(47-Wochenmengen!$C$2:$C$251,52)&lt;=MOD(Wochenmengen!$D$2:$D$251-Wochenmengen!$C$2:$C$251,52))*Wochenmengen!$F$2:$F$251)/$D46))</f>
        <v/>
      </c>
      <c r="BA46" s="36">
        <f>IF(OR($A46="",$B46="",$C46="",N($D46)=0),"",IF(MOD(48-$B46,52)&gt;MOD($C46-$B46,52),"",SUMPRODUCT((Sätze!$B$2:$B$251=$A46)*(Wochenmengen!$C$2:$C$251&gt;0)*(MOD(48-Wochenmengen!$C$2:$C$251,52)&lt;=MOD(Wochenmengen!$D$2:$D$251-Wochenmengen!$C$2:$C$251,52))*Wochenmengen!$F$2:$F$251)/$D46))</f>
        <v/>
      </c>
      <c r="BB46" s="36">
        <f>IF(OR($A46="",$B46="",$C46="",N($D46)=0),"",IF(MOD(49-$B46,52)&gt;MOD($C46-$B46,52),"",SUMPRODUCT((Sätze!$B$2:$B$251=$A46)*(Wochenmengen!$C$2:$C$251&gt;0)*(MOD(49-Wochenmengen!$C$2:$C$251,52)&lt;=MOD(Wochenmengen!$D$2:$D$251-Wochenmengen!$C$2:$C$251,52))*Wochenmengen!$F$2:$F$251)/$D46))</f>
        <v/>
      </c>
      <c r="BC46" s="36">
        <f>IF(OR($A46="",$B46="",$C46="",N($D46)=0),"",IF(MOD(50-$B46,52)&gt;MOD($C46-$B46,52),"",SUMPRODUCT((Sätze!$B$2:$B$251=$A46)*(Wochenmengen!$C$2:$C$251&gt;0)*(MOD(50-Wochenmengen!$C$2:$C$251,52)&lt;=MOD(Wochenmengen!$D$2:$D$251-Wochenmengen!$C$2:$C$251,52))*Wochenmengen!$F$2:$F$251)/$D46))</f>
        <v/>
      </c>
      <c r="BD46" s="36">
        <f>IF(OR($A46="",$B46="",$C46="",N($D46)=0),"",IF(MOD(51-$B46,52)&gt;MOD($C46-$B46,52),"",SUMPRODUCT((Sätze!$B$2:$B$251=$A46)*(Wochenmengen!$C$2:$C$251&gt;0)*(MOD(51-Wochenmengen!$C$2:$C$251,52)&lt;=MOD(Wochenmengen!$D$2:$D$251-Wochenmengen!$C$2:$C$251,52))*Wochenmengen!$F$2:$F$251)/$D46))</f>
        <v/>
      </c>
      <c r="BE46" s="36">
        <f>IF(OR($A46="",$B46="",$C46="",N($D46)=0),"",IF(MOD(52-$B46,52)&gt;MOD($C46-$B46,52),"",SUMPRODUCT((Sätze!$B$2:$B$251=$A46)*(Wochenmengen!$C$2:$C$251&gt;0)*(MOD(52-Wochenmengen!$C$2:$C$251,52)&lt;=MOD(Wochenmengen!$D$2:$D$251-Wochenmengen!$C$2:$C$251,52))*Wochenmengen!$F$2:$F$251)/$D46))</f>
        <v/>
      </c>
      <c r="BF46" s="26">
        <f>IF($A46="","",SUMPRODUCT((F46:BE46&lt;&gt;"")*(F46:BE46&lt;1)))</f>
        <v/>
      </c>
    </row>
    <row r="47">
      <c r="A47" s="10">
        <f>IF(Bedarf!$B53="","",Bedarf!$B53)</f>
        <v/>
      </c>
      <c r="B47" s="26">
        <f>IF($A47="","",IF(Bedarf!$E53&lt;&gt;"",Bedarf!$E53,IFERROR(IF(_xlfn.MINIFS(Sätze!$H$2:$H$251,Sätze!$B$2:$B$251,$A47)=0,"",_xlfn.MINIFS(Sätze!$H$2:$H$251,Sätze!$B$2:$B$251,$A47)),"")))</f>
        <v/>
      </c>
      <c r="C47" s="26">
        <f>IF($A47="","",IF(Bedarf!$F53&lt;&gt;"",Bedarf!$F53,IFERROR(IF(_xlfn.MAXIFS(Sätze!$I$2:$I$251,Sätze!$B$2:$B$251,$A47)=0,"",_xlfn.MAXIFS(Sätze!$I$2:$I$251,Sätze!$B$2:$B$251,$A47)),"")))</f>
        <v/>
      </c>
      <c r="D47" s="15">
        <f>IF(OR($A47="",N(Bedarf!$G53)=0),"",Bedarf!$G53)</f>
        <v/>
      </c>
      <c r="E47" s="10">
        <f>IF($A47="","",T(Bedarf!$D53))</f>
        <v/>
      </c>
      <c r="F47" s="36">
        <f>IF(OR($A47="",$B47="",$C47="",N($D47)=0),"",IF(MOD(1-$B47,52)&gt;MOD($C47-$B47,52),"",SUMPRODUCT((Sätze!$B$2:$B$251=$A47)*(Wochenmengen!$C$2:$C$251&gt;0)*(MOD(1-Wochenmengen!$C$2:$C$251,52)&lt;=MOD(Wochenmengen!$D$2:$D$251-Wochenmengen!$C$2:$C$251,52))*Wochenmengen!$F$2:$F$251)/$D47))</f>
        <v/>
      </c>
      <c r="G47" s="36">
        <f>IF(OR($A47="",$B47="",$C47="",N($D47)=0),"",IF(MOD(2-$B47,52)&gt;MOD($C47-$B47,52),"",SUMPRODUCT((Sätze!$B$2:$B$251=$A47)*(Wochenmengen!$C$2:$C$251&gt;0)*(MOD(2-Wochenmengen!$C$2:$C$251,52)&lt;=MOD(Wochenmengen!$D$2:$D$251-Wochenmengen!$C$2:$C$251,52))*Wochenmengen!$F$2:$F$251)/$D47))</f>
        <v/>
      </c>
      <c r="H47" s="36">
        <f>IF(OR($A47="",$B47="",$C47="",N($D47)=0),"",IF(MOD(3-$B47,52)&gt;MOD($C47-$B47,52),"",SUMPRODUCT((Sätze!$B$2:$B$251=$A47)*(Wochenmengen!$C$2:$C$251&gt;0)*(MOD(3-Wochenmengen!$C$2:$C$251,52)&lt;=MOD(Wochenmengen!$D$2:$D$251-Wochenmengen!$C$2:$C$251,52))*Wochenmengen!$F$2:$F$251)/$D47))</f>
        <v/>
      </c>
      <c r="I47" s="36">
        <f>IF(OR($A47="",$B47="",$C47="",N($D47)=0),"",IF(MOD(4-$B47,52)&gt;MOD($C47-$B47,52),"",SUMPRODUCT((Sätze!$B$2:$B$251=$A47)*(Wochenmengen!$C$2:$C$251&gt;0)*(MOD(4-Wochenmengen!$C$2:$C$251,52)&lt;=MOD(Wochenmengen!$D$2:$D$251-Wochenmengen!$C$2:$C$251,52))*Wochenmengen!$F$2:$F$251)/$D47))</f>
        <v/>
      </c>
      <c r="J47" s="36">
        <f>IF(OR($A47="",$B47="",$C47="",N($D47)=0),"",IF(MOD(5-$B47,52)&gt;MOD($C47-$B47,52),"",SUMPRODUCT((Sätze!$B$2:$B$251=$A47)*(Wochenmengen!$C$2:$C$251&gt;0)*(MOD(5-Wochenmengen!$C$2:$C$251,52)&lt;=MOD(Wochenmengen!$D$2:$D$251-Wochenmengen!$C$2:$C$251,52))*Wochenmengen!$F$2:$F$251)/$D47))</f>
        <v/>
      </c>
      <c r="K47" s="36">
        <f>IF(OR($A47="",$B47="",$C47="",N($D47)=0),"",IF(MOD(6-$B47,52)&gt;MOD($C47-$B47,52),"",SUMPRODUCT((Sätze!$B$2:$B$251=$A47)*(Wochenmengen!$C$2:$C$251&gt;0)*(MOD(6-Wochenmengen!$C$2:$C$251,52)&lt;=MOD(Wochenmengen!$D$2:$D$251-Wochenmengen!$C$2:$C$251,52))*Wochenmengen!$F$2:$F$251)/$D47))</f>
        <v/>
      </c>
      <c r="L47" s="36">
        <f>IF(OR($A47="",$B47="",$C47="",N($D47)=0),"",IF(MOD(7-$B47,52)&gt;MOD($C47-$B47,52),"",SUMPRODUCT((Sätze!$B$2:$B$251=$A47)*(Wochenmengen!$C$2:$C$251&gt;0)*(MOD(7-Wochenmengen!$C$2:$C$251,52)&lt;=MOD(Wochenmengen!$D$2:$D$251-Wochenmengen!$C$2:$C$251,52))*Wochenmengen!$F$2:$F$251)/$D47))</f>
        <v/>
      </c>
      <c r="M47" s="36">
        <f>IF(OR($A47="",$B47="",$C47="",N($D47)=0),"",IF(MOD(8-$B47,52)&gt;MOD($C47-$B47,52),"",SUMPRODUCT((Sätze!$B$2:$B$251=$A47)*(Wochenmengen!$C$2:$C$251&gt;0)*(MOD(8-Wochenmengen!$C$2:$C$251,52)&lt;=MOD(Wochenmengen!$D$2:$D$251-Wochenmengen!$C$2:$C$251,52))*Wochenmengen!$F$2:$F$251)/$D47))</f>
        <v/>
      </c>
      <c r="N47" s="36">
        <f>IF(OR($A47="",$B47="",$C47="",N($D47)=0),"",IF(MOD(9-$B47,52)&gt;MOD($C47-$B47,52),"",SUMPRODUCT((Sätze!$B$2:$B$251=$A47)*(Wochenmengen!$C$2:$C$251&gt;0)*(MOD(9-Wochenmengen!$C$2:$C$251,52)&lt;=MOD(Wochenmengen!$D$2:$D$251-Wochenmengen!$C$2:$C$251,52))*Wochenmengen!$F$2:$F$251)/$D47))</f>
        <v/>
      </c>
      <c r="O47" s="36">
        <f>IF(OR($A47="",$B47="",$C47="",N($D47)=0),"",IF(MOD(10-$B47,52)&gt;MOD($C47-$B47,52),"",SUMPRODUCT((Sätze!$B$2:$B$251=$A47)*(Wochenmengen!$C$2:$C$251&gt;0)*(MOD(10-Wochenmengen!$C$2:$C$251,52)&lt;=MOD(Wochenmengen!$D$2:$D$251-Wochenmengen!$C$2:$C$251,52))*Wochenmengen!$F$2:$F$251)/$D47))</f>
        <v/>
      </c>
      <c r="P47" s="36">
        <f>IF(OR($A47="",$B47="",$C47="",N($D47)=0),"",IF(MOD(11-$B47,52)&gt;MOD($C47-$B47,52),"",SUMPRODUCT((Sätze!$B$2:$B$251=$A47)*(Wochenmengen!$C$2:$C$251&gt;0)*(MOD(11-Wochenmengen!$C$2:$C$251,52)&lt;=MOD(Wochenmengen!$D$2:$D$251-Wochenmengen!$C$2:$C$251,52))*Wochenmengen!$F$2:$F$251)/$D47))</f>
        <v/>
      </c>
      <c r="Q47" s="36">
        <f>IF(OR($A47="",$B47="",$C47="",N($D47)=0),"",IF(MOD(12-$B47,52)&gt;MOD($C47-$B47,52),"",SUMPRODUCT((Sätze!$B$2:$B$251=$A47)*(Wochenmengen!$C$2:$C$251&gt;0)*(MOD(12-Wochenmengen!$C$2:$C$251,52)&lt;=MOD(Wochenmengen!$D$2:$D$251-Wochenmengen!$C$2:$C$251,52))*Wochenmengen!$F$2:$F$251)/$D47))</f>
        <v/>
      </c>
      <c r="R47" s="36">
        <f>IF(OR($A47="",$B47="",$C47="",N($D47)=0),"",IF(MOD(13-$B47,52)&gt;MOD($C47-$B47,52),"",SUMPRODUCT((Sätze!$B$2:$B$251=$A47)*(Wochenmengen!$C$2:$C$251&gt;0)*(MOD(13-Wochenmengen!$C$2:$C$251,52)&lt;=MOD(Wochenmengen!$D$2:$D$251-Wochenmengen!$C$2:$C$251,52))*Wochenmengen!$F$2:$F$251)/$D47))</f>
        <v/>
      </c>
      <c r="S47" s="36">
        <f>IF(OR($A47="",$B47="",$C47="",N($D47)=0),"",IF(MOD(14-$B47,52)&gt;MOD($C47-$B47,52),"",SUMPRODUCT((Sätze!$B$2:$B$251=$A47)*(Wochenmengen!$C$2:$C$251&gt;0)*(MOD(14-Wochenmengen!$C$2:$C$251,52)&lt;=MOD(Wochenmengen!$D$2:$D$251-Wochenmengen!$C$2:$C$251,52))*Wochenmengen!$F$2:$F$251)/$D47))</f>
        <v/>
      </c>
      <c r="T47" s="36">
        <f>IF(OR($A47="",$B47="",$C47="",N($D47)=0),"",IF(MOD(15-$B47,52)&gt;MOD($C47-$B47,52),"",SUMPRODUCT((Sätze!$B$2:$B$251=$A47)*(Wochenmengen!$C$2:$C$251&gt;0)*(MOD(15-Wochenmengen!$C$2:$C$251,52)&lt;=MOD(Wochenmengen!$D$2:$D$251-Wochenmengen!$C$2:$C$251,52))*Wochenmengen!$F$2:$F$251)/$D47))</f>
        <v/>
      </c>
      <c r="U47" s="36">
        <f>IF(OR($A47="",$B47="",$C47="",N($D47)=0),"",IF(MOD(16-$B47,52)&gt;MOD($C47-$B47,52),"",SUMPRODUCT((Sätze!$B$2:$B$251=$A47)*(Wochenmengen!$C$2:$C$251&gt;0)*(MOD(16-Wochenmengen!$C$2:$C$251,52)&lt;=MOD(Wochenmengen!$D$2:$D$251-Wochenmengen!$C$2:$C$251,52))*Wochenmengen!$F$2:$F$251)/$D47))</f>
        <v/>
      </c>
      <c r="V47" s="36">
        <f>IF(OR($A47="",$B47="",$C47="",N($D47)=0),"",IF(MOD(17-$B47,52)&gt;MOD($C47-$B47,52),"",SUMPRODUCT((Sätze!$B$2:$B$251=$A47)*(Wochenmengen!$C$2:$C$251&gt;0)*(MOD(17-Wochenmengen!$C$2:$C$251,52)&lt;=MOD(Wochenmengen!$D$2:$D$251-Wochenmengen!$C$2:$C$251,52))*Wochenmengen!$F$2:$F$251)/$D47))</f>
        <v/>
      </c>
      <c r="W47" s="36">
        <f>IF(OR($A47="",$B47="",$C47="",N($D47)=0),"",IF(MOD(18-$B47,52)&gt;MOD($C47-$B47,52),"",SUMPRODUCT((Sätze!$B$2:$B$251=$A47)*(Wochenmengen!$C$2:$C$251&gt;0)*(MOD(18-Wochenmengen!$C$2:$C$251,52)&lt;=MOD(Wochenmengen!$D$2:$D$251-Wochenmengen!$C$2:$C$251,52))*Wochenmengen!$F$2:$F$251)/$D47))</f>
        <v/>
      </c>
      <c r="X47" s="36">
        <f>IF(OR($A47="",$B47="",$C47="",N($D47)=0),"",IF(MOD(19-$B47,52)&gt;MOD($C47-$B47,52),"",SUMPRODUCT((Sätze!$B$2:$B$251=$A47)*(Wochenmengen!$C$2:$C$251&gt;0)*(MOD(19-Wochenmengen!$C$2:$C$251,52)&lt;=MOD(Wochenmengen!$D$2:$D$251-Wochenmengen!$C$2:$C$251,52))*Wochenmengen!$F$2:$F$251)/$D47))</f>
        <v/>
      </c>
      <c r="Y47" s="36">
        <f>IF(OR($A47="",$B47="",$C47="",N($D47)=0),"",IF(MOD(20-$B47,52)&gt;MOD($C47-$B47,52),"",SUMPRODUCT((Sätze!$B$2:$B$251=$A47)*(Wochenmengen!$C$2:$C$251&gt;0)*(MOD(20-Wochenmengen!$C$2:$C$251,52)&lt;=MOD(Wochenmengen!$D$2:$D$251-Wochenmengen!$C$2:$C$251,52))*Wochenmengen!$F$2:$F$251)/$D47))</f>
        <v/>
      </c>
      <c r="Z47" s="36">
        <f>IF(OR($A47="",$B47="",$C47="",N($D47)=0),"",IF(MOD(21-$B47,52)&gt;MOD($C47-$B47,52),"",SUMPRODUCT((Sätze!$B$2:$B$251=$A47)*(Wochenmengen!$C$2:$C$251&gt;0)*(MOD(21-Wochenmengen!$C$2:$C$251,52)&lt;=MOD(Wochenmengen!$D$2:$D$251-Wochenmengen!$C$2:$C$251,52))*Wochenmengen!$F$2:$F$251)/$D47))</f>
        <v/>
      </c>
      <c r="AA47" s="36">
        <f>IF(OR($A47="",$B47="",$C47="",N($D47)=0),"",IF(MOD(22-$B47,52)&gt;MOD($C47-$B47,52),"",SUMPRODUCT((Sätze!$B$2:$B$251=$A47)*(Wochenmengen!$C$2:$C$251&gt;0)*(MOD(22-Wochenmengen!$C$2:$C$251,52)&lt;=MOD(Wochenmengen!$D$2:$D$251-Wochenmengen!$C$2:$C$251,52))*Wochenmengen!$F$2:$F$251)/$D47))</f>
        <v/>
      </c>
      <c r="AB47" s="36">
        <f>IF(OR($A47="",$B47="",$C47="",N($D47)=0),"",IF(MOD(23-$B47,52)&gt;MOD($C47-$B47,52),"",SUMPRODUCT((Sätze!$B$2:$B$251=$A47)*(Wochenmengen!$C$2:$C$251&gt;0)*(MOD(23-Wochenmengen!$C$2:$C$251,52)&lt;=MOD(Wochenmengen!$D$2:$D$251-Wochenmengen!$C$2:$C$251,52))*Wochenmengen!$F$2:$F$251)/$D47))</f>
        <v/>
      </c>
      <c r="AC47" s="36">
        <f>IF(OR($A47="",$B47="",$C47="",N($D47)=0),"",IF(MOD(24-$B47,52)&gt;MOD($C47-$B47,52),"",SUMPRODUCT((Sätze!$B$2:$B$251=$A47)*(Wochenmengen!$C$2:$C$251&gt;0)*(MOD(24-Wochenmengen!$C$2:$C$251,52)&lt;=MOD(Wochenmengen!$D$2:$D$251-Wochenmengen!$C$2:$C$251,52))*Wochenmengen!$F$2:$F$251)/$D47))</f>
        <v/>
      </c>
      <c r="AD47" s="36">
        <f>IF(OR($A47="",$B47="",$C47="",N($D47)=0),"",IF(MOD(25-$B47,52)&gt;MOD($C47-$B47,52),"",SUMPRODUCT((Sätze!$B$2:$B$251=$A47)*(Wochenmengen!$C$2:$C$251&gt;0)*(MOD(25-Wochenmengen!$C$2:$C$251,52)&lt;=MOD(Wochenmengen!$D$2:$D$251-Wochenmengen!$C$2:$C$251,52))*Wochenmengen!$F$2:$F$251)/$D47))</f>
        <v/>
      </c>
      <c r="AE47" s="36">
        <f>IF(OR($A47="",$B47="",$C47="",N($D47)=0),"",IF(MOD(26-$B47,52)&gt;MOD($C47-$B47,52),"",SUMPRODUCT((Sätze!$B$2:$B$251=$A47)*(Wochenmengen!$C$2:$C$251&gt;0)*(MOD(26-Wochenmengen!$C$2:$C$251,52)&lt;=MOD(Wochenmengen!$D$2:$D$251-Wochenmengen!$C$2:$C$251,52))*Wochenmengen!$F$2:$F$251)/$D47))</f>
        <v/>
      </c>
      <c r="AF47" s="36">
        <f>IF(OR($A47="",$B47="",$C47="",N($D47)=0),"",IF(MOD(27-$B47,52)&gt;MOD($C47-$B47,52),"",SUMPRODUCT((Sätze!$B$2:$B$251=$A47)*(Wochenmengen!$C$2:$C$251&gt;0)*(MOD(27-Wochenmengen!$C$2:$C$251,52)&lt;=MOD(Wochenmengen!$D$2:$D$251-Wochenmengen!$C$2:$C$251,52))*Wochenmengen!$F$2:$F$251)/$D47))</f>
        <v/>
      </c>
      <c r="AG47" s="36">
        <f>IF(OR($A47="",$B47="",$C47="",N($D47)=0),"",IF(MOD(28-$B47,52)&gt;MOD($C47-$B47,52),"",SUMPRODUCT((Sätze!$B$2:$B$251=$A47)*(Wochenmengen!$C$2:$C$251&gt;0)*(MOD(28-Wochenmengen!$C$2:$C$251,52)&lt;=MOD(Wochenmengen!$D$2:$D$251-Wochenmengen!$C$2:$C$251,52))*Wochenmengen!$F$2:$F$251)/$D47))</f>
        <v/>
      </c>
      <c r="AH47" s="36">
        <f>IF(OR($A47="",$B47="",$C47="",N($D47)=0),"",IF(MOD(29-$B47,52)&gt;MOD($C47-$B47,52),"",SUMPRODUCT((Sätze!$B$2:$B$251=$A47)*(Wochenmengen!$C$2:$C$251&gt;0)*(MOD(29-Wochenmengen!$C$2:$C$251,52)&lt;=MOD(Wochenmengen!$D$2:$D$251-Wochenmengen!$C$2:$C$251,52))*Wochenmengen!$F$2:$F$251)/$D47))</f>
        <v/>
      </c>
      <c r="AI47" s="36">
        <f>IF(OR($A47="",$B47="",$C47="",N($D47)=0),"",IF(MOD(30-$B47,52)&gt;MOD($C47-$B47,52),"",SUMPRODUCT((Sätze!$B$2:$B$251=$A47)*(Wochenmengen!$C$2:$C$251&gt;0)*(MOD(30-Wochenmengen!$C$2:$C$251,52)&lt;=MOD(Wochenmengen!$D$2:$D$251-Wochenmengen!$C$2:$C$251,52))*Wochenmengen!$F$2:$F$251)/$D47))</f>
        <v/>
      </c>
      <c r="AJ47" s="36">
        <f>IF(OR($A47="",$B47="",$C47="",N($D47)=0),"",IF(MOD(31-$B47,52)&gt;MOD($C47-$B47,52),"",SUMPRODUCT((Sätze!$B$2:$B$251=$A47)*(Wochenmengen!$C$2:$C$251&gt;0)*(MOD(31-Wochenmengen!$C$2:$C$251,52)&lt;=MOD(Wochenmengen!$D$2:$D$251-Wochenmengen!$C$2:$C$251,52))*Wochenmengen!$F$2:$F$251)/$D47))</f>
        <v/>
      </c>
      <c r="AK47" s="36">
        <f>IF(OR($A47="",$B47="",$C47="",N($D47)=0),"",IF(MOD(32-$B47,52)&gt;MOD($C47-$B47,52),"",SUMPRODUCT((Sätze!$B$2:$B$251=$A47)*(Wochenmengen!$C$2:$C$251&gt;0)*(MOD(32-Wochenmengen!$C$2:$C$251,52)&lt;=MOD(Wochenmengen!$D$2:$D$251-Wochenmengen!$C$2:$C$251,52))*Wochenmengen!$F$2:$F$251)/$D47))</f>
        <v/>
      </c>
      <c r="AL47" s="36">
        <f>IF(OR($A47="",$B47="",$C47="",N($D47)=0),"",IF(MOD(33-$B47,52)&gt;MOD($C47-$B47,52),"",SUMPRODUCT((Sätze!$B$2:$B$251=$A47)*(Wochenmengen!$C$2:$C$251&gt;0)*(MOD(33-Wochenmengen!$C$2:$C$251,52)&lt;=MOD(Wochenmengen!$D$2:$D$251-Wochenmengen!$C$2:$C$251,52))*Wochenmengen!$F$2:$F$251)/$D47))</f>
        <v/>
      </c>
      <c r="AM47" s="36">
        <f>IF(OR($A47="",$B47="",$C47="",N($D47)=0),"",IF(MOD(34-$B47,52)&gt;MOD($C47-$B47,52),"",SUMPRODUCT((Sätze!$B$2:$B$251=$A47)*(Wochenmengen!$C$2:$C$251&gt;0)*(MOD(34-Wochenmengen!$C$2:$C$251,52)&lt;=MOD(Wochenmengen!$D$2:$D$251-Wochenmengen!$C$2:$C$251,52))*Wochenmengen!$F$2:$F$251)/$D47))</f>
        <v/>
      </c>
      <c r="AN47" s="36">
        <f>IF(OR($A47="",$B47="",$C47="",N($D47)=0),"",IF(MOD(35-$B47,52)&gt;MOD($C47-$B47,52),"",SUMPRODUCT((Sätze!$B$2:$B$251=$A47)*(Wochenmengen!$C$2:$C$251&gt;0)*(MOD(35-Wochenmengen!$C$2:$C$251,52)&lt;=MOD(Wochenmengen!$D$2:$D$251-Wochenmengen!$C$2:$C$251,52))*Wochenmengen!$F$2:$F$251)/$D47))</f>
        <v/>
      </c>
      <c r="AO47" s="36">
        <f>IF(OR($A47="",$B47="",$C47="",N($D47)=0),"",IF(MOD(36-$B47,52)&gt;MOD($C47-$B47,52),"",SUMPRODUCT((Sätze!$B$2:$B$251=$A47)*(Wochenmengen!$C$2:$C$251&gt;0)*(MOD(36-Wochenmengen!$C$2:$C$251,52)&lt;=MOD(Wochenmengen!$D$2:$D$251-Wochenmengen!$C$2:$C$251,52))*Wochenmengen!$F$2:$F$251)/$D47))</f>
        <v/>
      </c>
      <c r="AP47" s="36">
        <f>IF(OR($A47="",$B47="",$C47="",N($D47)=0),"",IF(MOD(37-$B47,52)&gt;MOD($C47-$B47,52),"",SUMPRODUCT((Sätze!$B$2:$B$251=$A47)*(Wochenmengen!$C$2:$C$251&gt;0)*(MOD(37-Wochenmengen!$C$2:$C$251,52)&lt;=MOD(Wochenmengen!$D$2:$D$251-Wochenmengen!$C$2:$C$251,52))*Wochenmengen!$F$2:$F$251)/$D47))</f>
        <v/>
      </c>
      <c r="AQ47" s="36">
        <f>IF(OR($A47="",$B47="",$C47="",N($D47)=0),"",IF(MOD(38-$B47,52)&gt;MOD($C47-$B47,52),"",SUMPRODUCT((Sätze!$B$2:$B$251=$A47)*(Wochenmengen!$C$2:$C$251&gt;0)*(MOD(38-Wochenmengen!$C$2:$C$251,52)&lt;=MOD(Wochenmengen!$D$2:$D$251-Wochenmengen!$C$2:$C$251,52))*Wochenmengen!$F$2:$F$251)/$D47))</f>
        <v/>
      </c>
      <c r="AR47" s="36">
        <f>IF(OR($A47="",$B47="",$C47="",N($D47)=0),"",IF(MOD(39-$B47,52)&gt;MOD($C47-$B47,52),"",SUMPRODUCT((Sätze!$B$2:$B$251=$A47)*(Wochenmengen!$C$2:$C$251&gt;0)*(MOD(39-Wochenmengen!$C$2:$C$251,52)&lt;=MOD(Wochenmengen!$D$2:$D$251-Wochenmengen!$C$2:$C$251,52))*Wochenmengen!$F$2:$F$251)/$D47))</f>
        <v/>
      </c>
      <c r="AS47" s="36">
        <f>IF(OR($A47="",$B47="",$C47="",N($D47)=0),"",IF(MOD(40-$B47,52)&gt;MOD($C47-$B47,52),"",SUMPRODUCT((Sätze!$B$2:$B$251=$A47)*(Wochenmengen!$C$2:$C$251&gt;0)*(MOD(40-Wochenmengen!$C$2:$C$251,52)&lt;=MOD(Wochenmengen!$D$2:$D$251-Wochenmengen!$C$2:$C$251,52))*Wochenmengen!$F$2:$F$251)/$D47))</f>
        <v/>
      </c>
      <c r="AT47" s="36">
        <f>IF(OR($A47="",$B47="",$C47="",N($D47)=0),"",IF(MOD(41-$B47,52)&gt;MOD($C47-$B47,52),"",SUMPRODUCT((Sätze!$B$2:$B$251=$A47)*(Wochenmengen!$C$2:$C$251&gt;0)*(MOD(41-Wochenmengen!$C$2:$C$251,52)&lt;=MOD(Wochenmengen!$D$2:$D$251-Wochenmengen!$C$2:$C$251,52))*Wochenmengen!$F$2:$F$251)/$D47))</f>
        <v/>
      </c>
      <c r="AU47" s="36">
        <f>IF(OR($A47="",$B47="",$C47="",N($D47)=0),"",IF(MOD(42-$B47,52)&gt;MOD($C47-$B47,52),"",SUMPRODUCT((Sätze!$B$2:$B$251=$A47)*(Wochenmengen!$C$2:$C$251&gt;0)*(MOD(42-Wochenmengen!$C$2:$C$251,52)&lt;=MOD(Wochenmengen!$D$2:$D$251-Wochenmengen!$C$2:$C$251,52))*Wochenmengen!$F$2:$F$251)/$D47))</f>
        <v/>
      </c>
      <c r="AV47" s="36">
        <f>IF(OR($A47="",$B47="",$C47="",N($D47)=0),"",IF(MOD(43-$B47,52)&gt;MOD($C47-$B47,52),"",SUMPRODUCT((Sätze!$B$2:$B$251=$A47)*(Wochenmengen!$C$2:$C$251&gt;0)*(MOD(43-Wochenmengen!$C$2:$C$251,52)&lt;=MOD(Wochenmengen!$D$2:$D$251-Wochenmengen!$C$2:$C$251,52))*Wochenmengen!$F$2:$F$251)/$D47))</f>
        <v/>
      </c>
      <c r="AW47" s="36">
        <f>IF(OR($A47="",$B47="",$C47="",N($D47)=0),"",IF(MOD(44-$B47,52)&gt;MOD($C47-$B47,52),"",SUMPRODUCT((Sätze!$B$2:$B$251=$A47)*(Wochenmengen!$C$2:$C$251&gt;0)*(MOD(44-Wochenmengen!$C$2:$C$251,52)&lt;=MOD(Wochenmengen!$D$2:$D$251-Wochenmengen!$C$2:$C$251,52))*Wochenmengen!$F$2:$F$251)/$D47))</f>
        <v/>
      </c>
      <c r="AX47" s="36">
        <f>IF(OR($A47="",$B47="",$C47="",N($D47)=0),"",IF(MOD(45-$B47,52)&gt;MOD($C47-$B47,52),"",SUMPRODUCT((Sätze!$B$2:$B$251=$A47)*(Wochenmengen!$C$2:$C$251&gt;0)*(MOD(45-Wochenmengen!$C$2:$C$251,52)&lt;=MOD(Wochenmengen!$D$2:$D$251-Wochenmengen!$C$2:$C$251,52))*Wochenmengen!$F$2:$F$251)/$D47))</f>
        <v/>
      </c>
      <c r="AY47" s="36">
        <f>IF(OR($A47="",$B47="",$C47="",N($D47)=0),"",IF(MOD(46-$B47,52)&gt;MOD($C47-$B47,52),"",SUMPRODUCT((Sätze!$B$2:$B$251=$A47)*(Wochenmengen!$C$2:$C$251&gt;0)*(MOD(46-Wochenmengen!$C$2:$C$251,52)&lt;=MOD(Wochenmengen!$D$2:$D$251-Wochenmengen!$C$2:$C$251,52))*Wochenmengen!$F$2:$F$251)/$D47))</f>
        <v/>
      </c>
      <c r="AZ47" s="36">
        <f>IF(OR($A47="",$B47="",$C47="",N($D47)=0),"",IF(MOD(47-$B47,52)&gt;MOD($C47-$B47,52),"",SUMPRODUCT((Sätze!$B$2:$B$251=$A47)*(Wochenmengen!$C$2:$C$251&gt;0)*(MOD(47-Wochenmengen!$C$2:$C$251,52)&lt;=MOD(Wochenmengen!$D$2:$D$251-Wochenmengen!$C$2:$C$251,52))*Wochenmengen!$F$2:$F$251)/$D47))</f>
        <v/>
      </c>
      <c r="BA47" s="36">
        <f>IF(OR($A47="",$B47="",$C47="",N($D47)=0),"",IF(MOD(48-$B47,52)&gt;MOD($C47-$B47,52),"",SUMPRODUCT((Sätze!$B$2:$B$251=$A47)*(Wochenmengen!$C$2:$C$251&gt;0)*(MOD(48-Wochenmengen!$C$2:$C$251,52)&lt;=MOD(Wochenmengen!$D$2:$D$251-Wochenmengen!$C$2:$C$251,52))*Wochenmengen!$F$2:$F$251)/$D47))</f>
        <v/>
      </c>
      <c r="BB47" s="36">
        <f>IF(OR($A47="",$B47="",$C47="",N($D47)=0),"",IF(MOD(49-$B47,52)&gt;MOD($C47-$B47,52),"",SUMPRODUCT((Sätze!$B$2:$B$251=$A47)*(Wochenmengen!$C$2:$C$251&gt;0)*(MOD(49-Wochenmengen!$C$2:$C$251,52)&lt;=MOD(Wochenmengen!$D$2:$D$251-Wochenmengen!$C$2:$C$251,52))*Wochenmengen!$F$2:$F$251)/$D47))</f>
        <v/>
      </c>
      <c r="BC47" s="36">
        <f>IF(OR($A47="",$B47="",$C47="",N($D47)=0),"",IF(MOD(50-$B47,52)&gt;MOD($C47-$B47,52),"",SUMPRODUCT((Sätze!$B$2:$B$251=$A47)*(Wochenmengen!$C$2:$C$251&gt;0)*(MOD(50-Wochenmengen!$C$2:$C$251,52)&lt;=MOD(Wochenmengen!$D$2:$D$251-Wochenmengen!$C$2:$C$251,52))*Wochenmengen!$F$2:$F$251)/$D47))</f>
        <v/>
      </c>
      <c r="BD47" s="36">
        <f>IF(OR($A47="",$B47="",$C47="",N($D47)=0),"",IF(MOD(51-$B47,52)&gt;MOD($C47-$B47,52),"",SUMPRODUCT((Sätze!$B$2:$B$251=$A47)*(Wochenmengen!$C$2:$C$251&gt;0)*(MOD(51-Wochenmengen!$C$2:$C$251,52)&lt;=MOD(Wochenmengen!$D$2:$D$251-Wochenmengen!$C$2:$C$251,52))*Wochenmengen!$F$2:$F$251)/$D47))</f>
        <v/>
      </c>
      <c r="BE47" s="36">
        <f>IF(OR($A47="",$B47="",$C47="",N($D47)=0),"",IF(MOD(52-$B47,52)&gt;MOD($C47-$B47,52),"",SUMPRODUCT((Sätze!$B$2:$B$251=$A47)*(Wochenmengen!$C$2:$C$251&gt;0)*(MOD(52-Wochenmengen!$C$2:$C$251,52)&lt;=MOD(Wochenmengen!$D$2:$D$251-Wochenmengen!$C$2:$C$251,52))*Wochenmengen!$F$2:$F$251)/$D47))</f>
        <v/>
      </c>
      <c r="BF47" s="26">
        <f>IF($A47="","",SUMPRODUCT((F47:BE47&lt;&gt;"")*(F47:BE47&lt;1)))</f>
        <v/>
      </c>
    </row>
    <row r="48">
      <c r="A48" s="10">
        <f>IF(Bedarf!$B54="","",Bedarf!$B54)</f>
        <v/>
      </c>
      <c r="B48" s="26">
        <f>IF($A48="","",IF(Bedarf!$E54&lt;&gt;"",Bedarf!$E54,IFERROR(IF(_xlfn.MINIFS(Sätze!$H$2:$H$251,Sätze!$B$2:$B$251,$A48)=0,"",_xlfn.MINIFS(Sätze!$H$2:$H$251,Sätze!$B$2:$B$251,$A48)),"")))</f>
        <v/>
      </c>
      <c r="C48" s="26">
        <f>IF($A48="","",IF(Bedarf!$F54&lt;&gt;"",Bedarf!$F54,IFERROR(IF(_xlfn.MAXIFS(Sätze!$I$2:$I$251,Sätze!$B$2:$B$251,$A48)=0,"",_xlfn.MAXIFS(Sätze!$I$2:$I$251,Sätze!$B$2:$B$251,$A48)),"")))</f>
        <v/>
      </c>
      <c r="D48" s="15">
        <f>IF(OR($A48="",N(Bedarf!$G54)=0),"",Bedarf!$G54)</f>
        <v/>
      </c>
      <c r="E48" s="10">
        <f>IF($A48="","",T(Bedarf!$D54))</f>
        <v/>
      </c>
      <c r="F48" s="36">
        <f>IF(OR($A48="",$B48="",$C48="",N($D48)=0),"",IF(MOD(1-$B48,52)&gt;MOD($C48-$B48,52),"",SUMPRODUCT((Sätze!$B$2:$B$251=$A48)*(Wochenmengen!$C$2:$C$251&gt;0)*(MOD(1-Wochenmengen!$C$2:$C$251,52)&lt;=MOD(Wochenmengen!$D$2:$D$251-Wochenmengen!$C$2:$C$251,52))*Wochenmengen!$F$2:$F$251)/$D48))</f>
        <v/>
      </c>
      <c r="G48" s="36">
        <f>IF(OR($A48="",$B48="",$C48="",N($D48)=0),"",IF(MOD(2-$B48,52)&gt;MOD($C48-$B48,52),"",SUMPRODUCT((Sätze!$B$2:$B$251=$A48)*(Wochenmengen!$C$2:$C$251&gt;0)*(MOD(2-Wochenmengen!$C$2:$C$251,52)&lt;=MOD(Wochenmengen!$D$2:$D$251-Wochenmengen!$C$2:$C$251,52))*Wochenmengen!$F$2:$F$251)/$D48))</f>
        <v/>
      </c>
      <c r="H48" s="36">
        <f>IF(OR($A48="",$B48="",$C48="",N($D48)=0),"",IF(MOD(3-$B48,52)&gt;MOD($C48-$B48,52),"",SUMPRODUCT((Sätze!$B$2:$B$251=$A48)*(Wochenmengen!$C$2:$C$251&gt;0)*(MOD(3-Wochenmengen!$C$2:$C$251,52)&lt;=MOD(Wochenmengen!$D$2:$D$251-Wochenmengen!$C$2:$C$251,52))*Wochenmengen!$F$2:$F$251)/$D48))</f>
        <v/>
      </c>
      <c r="I48" s="36">
        <f>IF(OR($A48="",$B48="",$C48="",N($D48)=0),"",IF(MOD(4-$B48,52)&gt;MOD($C48-$B48,52),"",SUMPRODUCT((Sätze!$B$2:$B$251=$A48)*(Wochenmengen!$C$2:$C$251&gt;0)*(MOD(4-Wochenmengen!$C$2:$C$251,52)&lt;=MOD(Wochenmengen!$D$2:$D$251-Wochenmengen!$C$2:$C$251,52))*Wochenmengen!$F$2:$F$251)/$D48))</f>
        <v/>
      </c>
      <c r="J48" s="36">
        <f>IF(OR($A48="",$B48="",$C48="",N($D48)=0),"",IF(MOD(5-$B48,52)&gt;MOD($C48-$B48,52),"",SUMPRODUCT((Sätze!$B$2:$B$251=$A48)*(Wochenmengen!$C$2:$C$251&gt;0)*(MOD(5-Wochenmengen!$C$2:$C$251,52)&lt;=MOD(Wochenmengen!$D$2:$D$251-Wochenmengen!$C$2:$C$251,52))*Wochenmengen!$F$2:$F$251)/$D48))</f>
        <v/>
      </c>
      <c r="K48" s="36">
        <f>IF(OR($A48="",$B48="",$C48="",N($D48)=0),"",IF(MOD(6-$B48,52)&gt;MOD($C48-$B48,52),"",SUMPRODUCT((Sätze!$B$2:$B$251=$A48)*(Wochenmengen!$C$2:$C$251&gt;0)*(MOD(6-Wochenmengen!$C$2:$C$251,52)&lt;=MOD(Wochenmengen!$D$2:$D$251-Wochenmengen!$C$2:$C$251,52))*Wochenmengen!$F$2:$F$251)/$D48))</f>
        <v/>
      </c>
      <c r="L48" s="36">
        <f>IF(OR($A48="",$B48="",$C48="",N($D48)=0),"",IF(MOD(7-$B48,52)&gt;MOD($C48-$B48,52),"",SUMPRODUCT((Sätze!$B$2:$B$251=$A48)*(Wochenmengen!$C$2:$C$251&gt;0)*(MOD(7-Wochenmengen!$C$2:$C$251,52)&lt;=MOD(Wochenmengen!$D$2:$D$251-Wochenmengen!$C$2:$C$251,52))*Wochenmengen!$F$2:$F$251)/$D48))</f>
        <v/>
      </c>
      <c r="M48" s="36">
        <f>IF(OR($A48="",$B48="",$C48="",N($D48)=0),"",IF(MOD(8-$B48,52)&gt;MOD($C48-$B48,52),"",SUMPRODUCT((Sätze!$B$2:$B$251=$A48)*(Wochenmengen!$C$2:$C$251&gt;0)*(MOD(8-Wochenmengen!$C$2:$C$251,52)&lt;=MOD(Wochenmengen!$D$2:$D$251-Wochenmengen!$C$2:$C$251,52))*Wochenmengen!$F$2:$F$251)/$D48))</f>
        <v/>
      </c>
      <c r="N48" s="36">
        <f>IF(OR($A48="",$B48="",$C48="",N($D48)=0),"",IF(MOD(9-$B48,52)&gt;MOD($C48-$B48,52),"",SUMPRODUCT((Sätze!$B$2:$B$251=$A48)*(Wochenmengen!$C$2:$C$251&gt;0)*(MOD(9-Wochenmengen!$C$2:$C$251,52)&lt;=MOD(Wochenmengen!$D$2:$D$251-Wochenmengen!$C$2:$C$251,52))*Wochenmengen!$F$2:$F$251)/$D48))</f>
        <v/>
      </c>
      <c r="O48" s="36">
        <f>IF(OR($A48="",$B48="",$C48="",N($D48)=0),"",IF(MOD(10-$B48,52)&gt;MOD($C48-$B48,52),"",SUMPRODUCT((Sätze!$B$2:$B$251=$A48)*(Wochenmengen!$C$2:$C$251&gt;0)*(MOD(10-Wochenmengen!$C$2:$C$251,52)&lt;=MOD(Wochenmengen!$D$2:$D$251-Wochenmengen!$C$2:$C$251,52))*Wochenmengen!$F$2:$F$251)/$D48))</f>
        <v/>
      </c>
      <c r="P48" s="36">
        <f>IF(OR($A48="",$B48="",$C48="",N($D48)=0),"",IF(MOD(11-$B48,52)&gt;MOD($C48-$B48,52),"",SUMPRODUCT((Sätze!$B$2:$B$251=$A48)*(Wochenmengen!$C$2:$C$251&gt;0)*(MOD(11-Wochenmengen!$C$2:$C$251,52)&lt;=MOD(Wochenmengen!$D$2:$D$251-Wochenmengen!$C$2:$C$251,52))*Wochenmengen!$F$2:$F$251)/$D48))</f>
        <v/>
      </c>
      <c r="Q48" s="36">
        <f>IF(OR($A48="",$B48="",$C48="",N($D48)=0),"",IF(MOD(12-$B48,52)&gt;MOD($C48-$B48,52),"",SUMPRODUCT((Sätze!$B$2:$B$251=$A48)*(Wochenmengen!$C$2:$C$251&gt;0)*(MOD(12-Wochenmengen!$C$2:$C$251,52)&lt;=MOD(Wochenmengen!$D$2:$D$251-Wochenmengen!$C$2:$C$251,52))*Wochenmengen!$F$2:$F$251)/$D48))</f>
        <v/>
      </c>
      <c r="R48" s="36">
        <f>IF(OR($A48="",$B48="",$C48="",N($D48)=0),"",IF(MOD(13-$B48,52)&gt;MOD($C48-$B48,52),"",SUMPRODUCT((Sätze!$B$2:$B$251=$A48)*(Wochenmengen!$C$2:$C$251&gt;0)*(MOD(13-Wochenmengen!$C$2:$C$251,52)&lt;=MOD(Wochenmengen!$D$2:$D$251-Wochenmengen!$C$2:$C$251,52))*Wochenmengen!$F$2:$F$251)/$D48))</f>
        <v/>
      </c>
      <c r="S48" s="36">
        <f>IF(OR($A48="",$B48="",$C48="",N($D48)=0),"",IF(MOD(14-$B48,52)&gt;MOD($C48-$B48,52),"",SUMPRODUCT((Sätze!$B$2:$B$251=$A48)*(Wochenmengen!$C$2:$C$251&gt;0)*(MOD(14-Wochenmengen!$C$2:$C$251,52)&lt;=MOD(Wochenmengen!$D$2:$D$251-Wochenmengen!$C$2:$C$251,52))*Wochenmengen!$F$2:$F$251)/$D48))</f>
        <v/>
      </c>
      <c r="T48" s="36">
        <f>IF(OR($A48="",$B48="",$C48="",N($D48)=0),"",IF(MOD(15-$B48,52)&gt;MOD($C48-$B48,52),"",SUMPRODUCT((Sätze!$B$2:$B$251=$A48)*(Wochenmengen!$C$2:$C$251&gt;0)*(MOD(15-Wochenmengen!$C$2:$C$251,52)&lt;=MOD(Wochenmengen!$D$2:$D$251-Wochenmengen!$C$2:$C$251,52))*Wochenmengen!$F$2:$F$251)/$D48))</f>
        <v/>
      </c>
      <c r="U48" s="36">
        <f>IF(OR($A48="",$B48="",$C48="",N($D48)=0),"",IF(MOD(16-$B48,52)&gt;MOD($C48-$B48,52),"",SUMPRODUCT((Sätze!$B$2:$B$251=$A48)*(Wochenmengen!$C$2:$C$251&gt;0)*(MOD(16-Wochenmengen!$C$2:$C$251,52)&lt;=MOD(Wochenmengen!$D$2:$D$251-Wochenmengen!$C$2:$C$251,52))*Wochenmengen!$F$2:$F$251)/$D48))</f>
        <v/>
      </c>
      <c r="V48" s="36">
        <f>IF(OR($A48="",$B48="",$C48="",N($D48)=0),"",IF(MOD(17-$B48,52)&gt;MOD($C48-$B48,52),"",SUMPRODUCT((Sätze!$B$2:$B$251=$A48)*(Wochenmengen!$C$2:$C$251&gt;0)*(MOD(17-Wochenmengen!$C$2:$C$251,52)&lt;=MOD(Wochenmengen!$D$2:$D$251-Wochenmengen!$C$2:$C$251,52))*Wochenmengen!$F$2:$F$251)/$D48))</f>
        <v/>
      </c>
      <c r="W48" s="36">
        <f>IF(OR($A48="",$B48="",$C48="",N($D48)=0),"",IF(MOD(18-$B48,52)&gt;MOD($C48-$B48,52),"",SUMPRODUCT((Sätze!$B$2:$B$251=$A48)*(Wochenmengen!$C$2:$C$251&gt;0)*(MOD(18-Wochenmengen!$C$2:$C$251,52)&lt;=MOD(Wochenmengen!$D$2:$D$251-Wochenmengen!$C$2:$C$251,52))*Wochenmengen!$F$2:$F$251)/$D48))</f>
        <v/>
      </c>
      <c r="X48" s="36">
        <f>IF(OR($A48="",$B48="",$C48="",N($D48)=0),"",IF(MOD(19-$B48,52)&gt;MOD($C48-$B48,52),"",SUMPRODUCT((Sätze!$B$2:$B$251=$A48)*(Wochenmengen!$C$2:$C$251&gt;0)*(MOD(19-Wochenmengen!$C$2:$C$251,52)&lt;=MOD(Wochenmengen!$D$2:$D$251-Wochenmengen!$C$2:$C$251,52))*Wochenmengen!$F$2:$F$251)/$D48))</f>
        <v/>
      </c>
      <c r="Y48" s="36">
        <f>IF(OR($A48="",$B48="",$C48="",N($D48)=0),"",IF(MOD(20-$B48,52)&gt;MOD($C48-$B48,52),"",SUMPRODUCT((Sätze!$B$2:$B$251=$A48)*(Wochenmengen!$C$2:$C$251&gt;0)*(MOD(20-Wochenmengen!$C$2:$C$251,52)&lt;=MOD(Wochenmengen!$D$2:$D$251-Wochenmengen!$C$2:$C$251,52))*Wochenmengen!$F$2:$F$251)/$D48))</f>
        <v/>
      </c>
      <c r="Z48" s="36">
        <f>IF(OR($A48="",$B48="",$C48="",N($D48)=0),"",IF(MOD(21-$B48,52)&gt;MOD($C48-$B48,52),"",SUMPRODUCT((Sätze!$B$2:$B$251=$A48)*(Wochenmengen!$C$2:$C$251&gt;0)*(MOD(21-Wochenmengen!$C$2:$C$251,52)&lt;=MOD(Wochenmengen!$D$2:$D$251-Wochenmengen!$C$2:$C$251,52))*Wochenmengen!$F$2:$F$251)/$D48))</f>
        <v/>
      </c>
      <c r="AA48" s="36">
        <f>IF(OR($A48="",$B48="",$C48="",N($D48)=0),"",IF(MOD(22-$B48,52)&gt;MOD($C48-$B48,52),"",SUMPRODUCT((Sätze!$B$2:$B$251=$A48)*(Wochenmengen!$C$2:$C$251&gt;0)*(MOD(22-Wochenmengen!$C$2:$C$251,52)&lt;=MOD(Wochenmengen!$D$2:$D$251-Wochenmengen!$C$2:$C$251,52))*Wochenmengen!$F$2:$F$251)/$D48))</f>
        <v/>
      </c>
      <c r="AB48" s="36">
        <f>IF(OR($A48="",$B48="",$C48="",N($D48)=0),"",IF(MOD(23-$B48,52)&gt;MOD($C48-$B48,52),"",SUMPRODUCT((Sätze!$B$2:$B$251=$A48)*(Wochenmengen!$C$2:$C$251&gt;0)*(MOD(23-Wochenmengen!$C$2:$C$251,52)&lt;=MOD(Wochenmengen!$D$2:$D$251-Wochenmengen!$C$2:$C$251,52))*Wochenmengen!$F$2:$F$251)/$D48))</f>
        <v/>
      </c>
      <c r="AC48" s="36">
        <f>IF(OR($A48="",$B48="",$C48="",N($D48)=0),"",IF(MOD(24-$B48,52)&gt;MOD($C48-$B48,52),"",SUMPRODUCT((Sätze!$B$2:$B$251=$A48)*(Wochenmengen!$C$2:$C$251&gt;0)*(MOD(24-Wochenmengen!$C$2:$C$251,52)&lt;=MOD(Wochenmengen!$D$2:$D$251-Wochenmengen!$C$2:$C$251,52))*Wochenmengen!$F$2:$F$251)/$D48))</f>
        <v/>
      </c>
      <c r="AD48" s="36">
        <f>IF(OR($A48="",$B48="",$C48="",N($D48)=0),"",IF(MOD(25-$B48,52)&gt;MOD($C48-$B48,52),"",SUMPRODUCT((Sätze!$B$2:$B$251=$A48)*(Wochenmengen!$C$2:$C$251&gt;0)*(MOD(25-Wochenmengen!$C$2:$C$251,52)&lt;=MOD(Wochenmengen!$D$2:$D$251-Wochenmengen!$C$2:$C$251,52))*Wochenmengen!$F$2:$F$251)/$D48))</f>
        <v/>
      </c>
      <c r="AE48" s="36">
        <f>IF(OR($A48="",$B48="",$C48="",N($D48)=0),"",IF(MOD(26-$B48,52)&gt;MOD($C48-$B48,52),"",SUMPRODUCT((Sätze!$B$2:$B$251=$A48)*(Wochenmengen!$C$2:$C$251&gt;0)*(MOD(26-Wochenmengen!$C$2:$C$251,52)&lt;=MOD(Wochenmengen!$D$2:$D$251-Wochenmengen!$C$2:$C$251,52))*Wochenmengen!$F$2:$F$251)/$D48))</f>
        <v/>
      </c>
      <c r="AF48" s="36">
        <f>IF(OR($A48="",$B48="",$C48="",N($D48)=0),"",IF(MOD(27-$B48,52)&gt;MOD($C48-$B48,52),"",SUMPRODUCT((Sätze!$B$2:$B$251=$A48)*(Wochenmengen!$C$2:$C$251&gt;0)*(MOD(27-Wochenmengen!$C$2:$C$251,52)&lt;=MOD(Wochenmengen!$D$2:$D$251-Wochenmengen!$C$2:$C$251,52))*Wochenmengen!$F$2:$F$251)/$D48))</f>
        <v/>
      </c>
      <c r="AG48" s="36">
        <f>IF(OR($A48="",$B48="",$C48="",N($D48)=0),"",IF(MOD(28-$B48,52)&gt;MOD($C48-$B48,52),"",SUMPRODUCT((Sätze!$B$2:$B$251=$A48)*(Wochenmengen!$C$2:$C$251&gt;0)*(MOD(28-Wochenmengen!$C$2:$C$251,52)&lt;=MOD(Wochenmengen!$D$2:$D$251-Wochenmengen!$C$2:$C$251,52))*Wochenmengen!$F$2:$F$251)/$D48))</f>
        <v/>
      </c>
      <c r="AH48" s="36">
        <f>IF(OR($A48="",$B48="",$C48="",N($D48)=0),"",IF(MOD(29-$B48,52)&gt;MOD($C48-$B48,52),"",SUMPRODUCT((Sätze!$B$2:$B$251=$A48)*(Wochenmengen!$C$2:$C$251&gt;0)*(MOD(29-Wochenmengen!$C$2:$C$251,52)&lt;=MOD(Wochenmengen!$D$2:$D$251-Wochenmengen!$C$2:$C$251,52))*Wochenmengen!$F$2:$F$251)/$D48))</f>
        <v/>
      </c>
      <c r="AI48" s="36">
        <f>IF(OR($A48="",$B48="",$C48="",N($D48)=0),"",IF(MOD(30-$B48,52)&gt;MOD($C48-$B48,52),"",SUMPRODUCT((Sätze!$B$2:$B$251=$A48)*(Wochenmengen!$C$2:$C$251&gt;0)*(MOD(30-Wochenmengen!$C$2:$C$251,52)&lt;=MOD(Wochenmengen!$D$2:$D$251-Wochenmengen!$C$2:$C$251,52))*Wochenmengen!$F$2:$F$251)/$D48))</f>
        <v/>
      </c>
      <c r="AJ48" s="36">
        <f>IF(OR($A48="",$B48="",$C48="",N($D48)=0),"",IF(MOD(31-$B48,52)&gt;MOD($C48-$B48,52),"",SUMPRODUCT((Sätze!$B$2:$B$251=$A48)*(Wochenmengen!$C$2:$C$251&gt;0)*(MOD(31-Wochenmengen!$C$2:$C$251,52)&lt;=MOD(Wochenmengen!$D$2:$D$251-Wochenmengen!$C$2:$C$251,52))*Wochenmengen!$F$2:$F$251)/$D48))</f>
        <v/>
      </c>
      <c r="AK48" s="36">
        <f>IF(OR($A48="",$B48="",$C48="",N($D48)=0),"",IF(MOD(32-$B48,52)&gt;MOD($C48-$B48,52),"",SUMPRODUCT((Sätze!$B$2:$B$251=$A48)*(Wochenmengen!$C$2:$C$251&gt;0)*(MOD(32-Wochenmengen!$C$2:$C$251,52)&lt;=MOD(Wochenmengen!$D$2:$D$251-Wochenmengen!$C$2:$C$251,52))*Wochenmengen!$F$2:$F$251)/$D48))</f>
        <v/>
      </c>
      <c r="AL48" s="36">
        <f>IF(OR($A48="",$B48="",$C48="",N($D48)=0),"",IF(MOD(33-$B48,52)&gt;MOD($C48-$B48,52),"",SUMPRODUCT((Sätze!$B$2:$B$251=$A48)*(Wochenmengen!$C$2:$C$251&gt;0)*(MOD(33-Wochenmengen!$C$2:$C$251,52)&lt;=MOD(Wochenmengen!$D$2:$D$251-Wochenmengen!$C$2:$C$251,52))*Wochenmengen!$F$2:$F$251)/$D48))</f>
        <v/>
      </c>
      <c r="AM48" s="36">
        <f>IF(OR($A48="",$B48="",$C48="",N($D48)=0),"",IF(MOD(34-$B48,52)&gt;MOD($C48-$B48,52),"",SUMPRODUCT((Sätze!$B$2:$B$251=$A48)*(Wochenmengen!$C$2:$C$251&gt;0)*(MOD(34-Wochenmengen!$C$2:$C$251,52)&lt;=MOD(Wochenmengen!$D$2:$D$251-Wochenmengen!$C$2:$C$251,52))*Wochenmengen!$F$2:$F$251)/$D48))</f>
        <v/>
      </c>
      <c r="AN48" s="36">
        <f>IF(OR($A48="",$B48="",$C48="",N($D48)=0),"",IF(MOD(35-$B48,52)&gt;MOD($C48-$B48,52),"",SUMPRODUCT((Sätze!$B$2:$B$251=$A48)*(Wochenmengen!$C$2:$C$251&gt;0)*(MOD(35-Wochenmengen!$C$2:$C$251,52)&lt;=MOD(Wochenmengen!$D$2:$D$251-Wochenmengen!$C$2:$C$251,52))*Wochenmengen!$F$2:$F$251)/$D48))</f>
        <v/>
      </c>
      <c r="AO48" s="36">
        <f>IF(OR($A48="",$B48="",$C48="",N($D48)=0),"",IF(MOD(36-$B48,52)&gt;MOD($C48-$B48,52),"",SUMPRODUCT((Sätze!$B$2:$B$251=$A48)*(Wochenmengen!$C$2:$C$251&gt;0)*(MOD(36-Wochenmengen!$C$2:$C$251,52)&lt;=MOD(Wochenmengen!$D$2:$D$251-Wochenmengen!$C$2:$C$251,52))*Wochenmengen!$F$2:$F$251)/$D48))</f>
        <v/>
      </c>
      <c r="AP48" s="36">
        <f>IF(OR($A48="",$B48="",$C48="",N($D48)=0),"",IF(MOD(37-$B48,52)&gt;MOD($C48-$B48,52),"",SUMPRODUCT((Sätze!$B$2:$B$251=$A48)*(Wochenmengen!$C$2:$C$251&gt;0)*(MOD(37-Wochenmengen!$C$2:$C$251,52)&lt;=MOD(Wochenmengen!$D$2:$D$251-Wochenmengen!$C$2:$C$251,52))*Wochenmengen!$F$2:$F$251)/$D48))</f>
        <v/>
      </c>
      <c r="AQ48" s="36">
        <f>IF(OR($A48="",$B48="",$C48="",N($D48)=0),"",IF(MOD(38-$B48,52)&gt;MOD($C48-$B48,52),"",SUMPRODUCT((Sätze!$B$2:$B$251=$A48)*(Wochenmengen!$C$2:$C$251&gt;0)*(MOD(38-Wochenmengen!$C$2:$C$251,52)&lt;=MOD(Wochenmengen!$D$2:$D$251-Wochenmengen!$C$2:$C$251,52))*Wochenmengen!$F$2:$F$251)/$D48))</f>
        <v/>
      </c>
      <c r="AR48" s="36">
        <f>IF(OR($A48="",$B48="",$C48="",N($D48)=0),"",IF(MOD(39-$B48,52)&gt;MOD($C48-$B48,52),"",SUMPRODUCT((Sätze!$B$2:$B$251=$A48)*(Wochenmengen!$C$2:$C$251&gt;0)*(MOD(39-Wochenmengen!$C$2:$C$251,52)&lt;=MOD(Wochenmengen!$D$2:$D$251-Wochenmengen!$C$2:$C$251,52))*Wochenmengen!$F$2:$F$251)/$D48))</f>
        <v/>
      </c>
      <c r="AS48" s="36">
        <f>IF(OR($A48="",$B48="",$C48="",N($D48)=0),"",IF(MOD(40-$B48,52)&gt;MOD($C48-$B48,52),"",SUMPRODUCT((Sätze!$B$2:$B$251=$A48)*(Wochenmengen!$C$2:$C$251&gt;0)*(MOD(40-Wochenmengen!$C$2:$C$251,52)&lt;=MOD(Wochenmengen!$D$2:$D$251-Wochenmengen!$C$2:$C$251,52))*Wochenmengen!$F$2:$F$251)/$D48))</f>
        <v/>
      </c>
      <c r="AT48" s="36">
        <f>IF(OR($A48="",$B48="",$C48="",N($D48)=0),"",IF(MOD(41-$B48,52)&gt;MOD($C48-$B48,52),"",SUMPRODUCT((Sätze!$B$2:$B$251=$A48)*(Wochenmengen!$C$2:$C$251&gt;0)*(MOD(41-Wochenmengen!$C$2:$C$251,52)&lt;=MOD(Wochenmengen!$D$2:$D$251-Wochenmengen!$C$2:$C$251,52))*Wochenmengen!$F$2:$F$251)/$D48))</f>
        <v/>
      </c>
      <c r="AU48" s="36">
        <f>IF(OR($A48="",$B48="",$C48="",N($D48)=0),"",IF(MOD(42-$B48,52)&gt;MOD($C48-$B48,52),"",SUMPRODUCT((Sätze!$B$2:$B$251=$A48)*(Wochenmengen!$C$2:$C$251&gt;0)*(MOD(42-Wochenmengen!$C$2:$C$251,52)&lt;=MOD(Wochenmengen!$D$2:$D$251-Wochenmengen!$C$2:$C$251,52))*Wochenmengen!$F$2:$F$251)/$D48))</f>
        <v/>
      </c>
      <c r="AV48" s="36">
        <f>IF(OR($A48="",$B48="",$C48="",N($D48)=0),"",IF(MOD(43-$B48,52)&gt;MOD($C48-$B48,52),"",SUMPRODUCT((Sätze!$B$2:$B$251=$A48)*(Wochenmengen!$C$2:$C$251&gt;0)*(MOD(43-Wochenmengen!$C$2:$C$251,52)&lt;=MOD(Wochenmengen!$D$2:$D$251-Wochenmengen!$C$2:$C$251,52))*Wochenmengen!$F$2:$F$251)/$D48))</f>
        <v/>
      </c>
      <c r="AW48" s="36">
        <f>IF(OR($A48="",$B48="",$C48="",N($D48)=0),"",IF(MOD(44-$B48,52)&gt;MOD($C48-$B48,52),"",SUMPRODUCT((Sätze!$B$2:$B$251=$A48)*(Wochenmengen!$C$2:$C$251&gt;0)*(MOD(44-Wochenmengen!$C$2:$C$251,52)&lt;=MOD(Wochenmengen!$D$2:$D$251-Wochenmengen!$C$2:$C$251,52))*Wochenmengen!$F$2:$F$251)/$D48))</f>
        <v/>
      </c>
      <c r="AX48" s="36">
        <f>IF(OR($A48="",$B48="",$C48="",N($D48)=0),"",IF(MOD(45-$B48,52)&gt;MOD($C48-$B48,52),"",SUMPRODUCT((Sätze!$B$2:$B$251=$A48)*(Wochenmengen!$C$2:$C$251&gt;0)*(MOD(45-Wochenmengen!$C$2:$C$251,52)&lt;=MOD(Wochenmengen!$D$2:$D$251-Wochenmengen!$C$2:$C$251,52))*Wochenmengen!$F$2:$F$251)/$D48))</f>
        <v/>
      </c>
      <c r="AY48" s="36">
        <f>IF(OR($A48="",$B48="",$C48="",N($D48)=0),"",IF(MOD(46-$B48,52)&gt;MOD($C48-$B48,52),"",SUMPRODUCT((Sätze!$B$2:$B$251=$A48)*(Wochenmengen!$C$2:$C$251&gt;0)*(MOD(46-Wochenmengen!$C$2:$C$251,52)&lt;=MOD(Wochenmengen!$D$2:$D$251-Wochenmengen!$C$2:$C$251,52))*Wochenmengen!$F$2:$F$251)/$D48))</f>
        <v/>
      </c>
      <c r="AZ48" s="36">
        <f>IF(OR($A48="",$B48="",$C48="",N($D48)=0),"",IF(MOD(47-$B48,52)&gt;MOD($C48-$B48,52),"",SUMPRODUCT((Sätze!$B$2:$B$251=$A48)*(Wochenmengen!$C$2:$C$251&gt;0)*(MOD(47-Wochenmengen!$C$2:$C$251,52)&lt;=MOD(Wochenmengen!$D$2:$D$251-Wochenmengen!$C$2:$C$251,52))*Wochenmengen!$F$2:$F$251)/$D48))</f>
        <v/>
      </c>
      <c r="BA48" s="36">
        <f>IF(OR($A48="",$B48="",$C48="",N($D48)=0),"",IF(MOD(48-$B48,52)&gt;MOD($C48-$B48,52),"",SUMPRODUCT((Sätze!$B$2:$B$251=$A48)*(Wochenmengen!$C$2:$C$251&gt;0)*(MOD(48-Wochenmengen!$C$2:$C$251,52)&lt;=MOD(Wochenmengen!$D$2:$D$251-Wochenmengen!$C$2:$C$251,52))*Wochenmengen!$F$2:$F$251)/$D48))</f>
        <v/>
      </c>
      <c r="BB48" s="36">
        <f>IF(OR($A48="",$B48="",$C48="",N($D48)=0),"",IF(MOD(49-$B48,52)&gt;MOD($C48-$B48,52),"",SUMPRODUCT((Sätze!$B$2:$B$251=$A48)*(Wochenmengen!$C$2:$C$251&gt;0)*(MOD(49-Wochenmengen!$C$2:$C$251,52)&lt;=MOD(Wochenmengen!$D$2:$D$251-Wochenmengen!$C$2:$C$251,52))*Wochenmengen!$F$2:$F$251)/$D48))</f>
        <v/>
      </c>
      <c r="BC48" s="36">
        <f>IF(OR($A48="",$B48="",$C48="",N($D48)=0),"",IF(MOD(50-$B48,52)&gt;MOD($C48-$B48,52),"",SUMPRODUCT((Sätze!$B$2:$B$251=$A48)*(Wochenmengen!$C$2:$C$251&gt;0)*(MOD(50-Wochenmengen!$C$2:$C$251,52)&lt;=MOD(Wochenmengen!$D$2:$D$251-Wochenmengen!$C$2:$C$251,52))*Wochenmengen!$F$2:$F$251)/$D48))</f>
        <v/>
      </c>
      <c r="BD48" s="36">
        <f>IF(OR($A48="",$B48="",$C48="",N($D48)=0),"",IF(MOD(51-$B48,52)&gt;MOD($C48-$B48,52),"",SUMPRODUCT((Sätze!$B$2:$B$251=$A48)*(Wochenmengen!$C$2:$C$251&gt;0)*(MOD(51-Wochenmengen!$C$2:$C$251,52)&lt;=MOD(Wochenmengen!$D$2:$D$251-Wochenmengen!$C$2:$C$251,52))*Wochenmengen!$F$2:$F$251)/$D48))</f>
        <v/>
      </c>
      <c r="BE48" s="36">
        <f>IF(OR($A48="",$B48="",$C48="",N($D48)=0),"",IF(MOD(52-$B48,52)&gt;MOD($C48-$B48,52),"",SUMPRODUCT((Sätze!$B$2:$B$251=$A48)*(Wochenmengen!$C$2:$C$251&gt;0)*(MOD(52-Wochenmengen!$C$2:$C$251,52)&lt;=MOD(Wochenmengen!$D$2:$D$251-Wochenmengen!$C$2:$C$251,52))*Wochenmengen!$F$2:$F$251)/$D48))</f>
        <v/>
      </c>
      <c r="BF48" s="26">
        <f>IF($A48="","",SUMPRODUCT((F48:BE48&lt;&gt;"")*(F48:BE48&lt;1)))</f>
        <v/>
      </c>
    </row>
    <row r="49">
      <c r="A49" s="10">
        <f>IF(Bedarf!$B55="","",Bedarf!$B55)</f>
        <v/>
      </c>
      <c r="B49" s="26">
        <f>IF($A49="","",IF(Bedarf!$E55&lt;&gt;"",Bedarf!$E55,IFERROR(IF(_xlfn.MINIFS(Sätze!$H$2:$H$251,Sätze!$B$2:$B$251,$A49)=0,"",_xlfn.MINIFS(Sätze!$H$2:$H$251,Sätze!$B$2:$B$251,$A49)),"")))</f>
        <v/>
      </c>
      <c r="C49" s="26">
        <f>IF($A49="","",IF(Bedarf!$F55&lt;&gt;"",Bedarf!$F55,IFERROR(IF(_xlfn.MAXIFS(Sätze!$I$2:$I$251,Sätze!$B$2:$B$251,$A49)=0,"",_xlfn.MAXIFS(Sätze!$I$2:$I$251,Sätze!$B$2:$B$251,$A49)),"")))</f>
        <v/>
      </c>
      <c r="D49" s="15">
        <f>IF(OR($A49="",N(Bedarf!$G55)=0),"",Bedarf!$G55)</f>
        <v/>
      </c>
      <c r="E49" s="10">
        <f>IF($A49="","",T(Bedarf!$D55))</f>
        <v/>
      </c>
      <c r="F49" s="36">
        <f>IF(OR($A49="",$B49="",$C49="",N($D49)=0),"",IF(MOD(1-$B49,52)&gt;MOD($C49-$B49,52),"",SUMPRODUCT((Sätze!$B$2:$B$251=$A49)*(Wochenmengen!$C$2:$C$251&gt;0)*(MOD(1-Wochenmengen!$C$2:$C$251,52)&lt;=MOD(Wochenmengen!$D$2:$D$251-Wochenmengen!$C$2:$C$251,52))*Wochenmengen!$F$2:$F$251)/$D49))</f>
        <v/>
      </c>
      <c r="G49" s="36">
        <f>IF(OR($A49="",$B49="",$C49="",N($D49)=0),"",IF(MOD(2-$B49,52)&gt;MOD($C49-$B49,52),"",SUMPRODUCT((Sätze!$B$2:$B$251=$A49)*(Wochenmengen!$C$2:$C$251&gt;0)*(MOD(2-Wochenmengen!$C$2:$C$251,52)&lt;=MOD(Wochenmengen!$D$2:$D$251-Wochenmengen!$C$2:$C$251,52))*Wochenmengen!$F$2:$F$251)/$D49))</f>
        <v/>
      </c>
      <c r="H49" s="36">
        <f>IF(OR($A49="",$B49="",$C49="",N($D49)=0),"",IF(MOD(3-$B49,52)&gt;MOD($C49-$B49,52),"",SUMPRODUCT((Sätze!$B$2:$B$251=$A49)*(Wochenmengen!$C$2:$C$251&gt;0)*(MOD(3-Wochenmengen!$C$2:$C$251,52)&lt;=MOD(Wochenmengen!$D$2:$D$251-Wochenmengen!$C$2:$C$251,52))*Wochenmengen!$F$2:$F$251)/$D49))</f>
        <v/>
      </c>
      <c r="I49" s="36">
        <f>IF(OR($A49="",$B49="",$C49="",N($D49)=0),"",IF(MOD(4-$B49,52)&gt;MOD($C49-$B49,52),"",SUMPRODUCT((Sätze!$B$2:$B$251=$A49)*(Wochenmengen!$C$2:$C$251&gt;0)*(MOD(4-Wochenmengen!$C$2:$C$251,52)&lt;=MOD(Wochenmengen!$D$2:$D$251-Wochenmengen!$C$2:$C$251,52))*Wochenmengen!$F$2:$F$251)/$D49))</f>
        <v/>
      </c>
      <c r="J49" s="36">
        <f>IF(OR($A49="",$B49="",$C49="",N($D49)=0),"",IF(MOD(5-$B49,52)&gt;MOD($C49-$B49,52),"",SUMPRODUCT((Sätze!$B$2:$B$251=$A49)*(Wochenmengen!$C$2:$C$251&gt;0)*(MOD(5-Wochenmengen!$C$2:$C$251,52)&lt;=MOD(Wochenmengen!$D$2:$D$251-Wochenmengen!$C$2:$C$251,52))*Wochenmengen!$F$2:$F$251)/$D49))</f>
        <v/>
      </c>
      <c r="K49" s="36">
        <f>IF(OR($A49="",$B49="",$C49="",N($D49)=0),"",IF(MOD(6-$B49,52)&gt;MOD($C49-$B49,52),"",SUMPRODUCT((Sätze!$B$2:$B$251=$A49)*(Wochenmengen!$C$2:$C$251&gt;0)*(MOD(6-Wochenmengen!$C$2:$C$251,52)&lt;=MOD(Wochenmengen!$D$2:$D$251-Wochenmengen!$C$2:$C$251,52))*Wochenmengen!$F$2:$F$251)/$D49))</f>
        <v/>
      </c>
      <c r="L49" s="36">
        <f>IF(OR($A49="",$B49="",$C49="",N($D49)=0),"",IF(MOD(7-$B49,52)&gt;MOD($C49-$B49,52),"",SUMPRODUCT((Sätze!$B$2:$B$251=$A49)*(Wochenmengen!$C$2:$C$251&gt;0)*(MOD(7-Wochenmengen!$C$2:$C$251,52)&lt;=MOD(Wochenmengen!$D$2:$D$251-Wochenmengen!$C$2:$C$251,52))*Wochenmengen!$F$2:$F$251)/$D49))</f>
        <v/>
      </c>
      <c r="M49" s="36">
        <f>IF(OR($A49="",$B49="",$C49="",N($D49)=0),"",IF(MOD(8-$B49,52)&gt;MOD($C49-$B49,52),"",SUMPRODUCT((Sätze!$B$2:$B$251=$A49)*(Wochenmengen!$C$2:$C$251&gt;0)*(MOD(8-Wochenmengen!$C$2:$C$251,52)&lt;=MOD(Wochenmengen!$D$2:$D$251-Wochenmengen!$C$2:$C$251,52))*Wochenmengen!$F$2:$F$251)/$D49))</f>
        <v/>
      </c>
      <c r="N49" s="36">
        <f>IF(OR($A49="",$B49="",$C49="",N($D49)=0),"",IF(MOD(9-$B49,52)&gt;MOD($C49-$B49,52),"",SUMPRODUCT((Sätze!$B$2:$B$251=$A49)*(Wochenmengen!$C$2:$C$251&gt;0)*(MOD(9-Wochenmengen!$C$2:$C$251,52)&lt;=MOD(Wochenmengen!$D$2:$D$251-Wochenmengen!$C$2:$C$251,52))*Wochenmengen!$F$2:$F$251)/$D49))</f>
        <v/>
      </c>
      <c r="O49" s="36">
        <f>IF(OR($A49="",$B49="",$C49="",N($D49)=0),"",IF(MOD(10-$B49,52)&gt;MOD($C49-$B49,52),"",SUMPRODUCT((Sätze!$B$2:$B$251=$A49)*(Wochenmengen!$C$2:$C$251&gt;0)*(MOD(10-Wochenmengen!$C$2:$C$251,52)&lt;=MOD(Wochenmengen!$D$2:$D$251-Wochenmengen!$C$2:$C$251,52))*Wochenmengen!$F$2:$F$251)/$D49))</f>
        <v/>
      </c>
      <c r="P49" s="36">
        <f>IF(OR($A49="",$B49="",$C49="",N($D49)=0),"",IF(MOD(11-$B49,52)&gt;MOD($C49-$B49,52),"",SUMPRODUCT((Sätze!$B$2:$B$251=$A49)*(Wochenmengen!$C$2:$C$251&gt;0)*(MOD(11-Wochenmengen!$C$2:$C$251,52)&lt;=MOD(Wochenmengen!$D$2:$D$251-Wochenmengen!$C$2:$C$251,52))*Wochenmengen!$F$2:$F$251)/$D49))</f>
        <v/>
      </c>
      <c r="Q49" s="36">
        <f>IF(OR($A49="",$B49="",$C49="",N($D49)=0),"",IF(MOD(12-$B49,52)&gt;MOD($C49-$B49,52),"",SUMPRODUCT((Sätze!$B$2:$B$251=$A49)*(Wochenmengen!$C$2:$C$251&gt;0)*(MOD(12-Wochenmengen!$C$2:$C$251,52)&lt;=MOD(Wochenmengen!$D$2:$D$251-Wochenmengen!$C$2:$C$251,52))*Wochenmengen!$F$2:$F$251)/$D49))</f>
        <v/>
      </c>
      <c r="R49" s="36">
        <f>IF(OR($A49="",$B49="",$C49="",N($D49)=0),"",IF(MOD(13-$B49,52)&gt;MOD($C49-$B49,52),"",SUMPRODUCT((Sätze!$B$2:$B$251=$A49)*(Wochenmengen!$C$2:$C$251&gt;0)*(MOD(13-Wochenmengen!$C$2:$C$251,52)&lt;=MOD(Wochenmengen!$D$2:$D$251-Wochenmengen!$C$2:$C$251,52))*Wochenmengen!$F$2:$F$251)/$D49))</f>
        <v/>
      </c>
      <c r="S49" s="36">
        <f>IF(OR($A49="",$B49="",$C49="",N($D49)=0),"",IF(MOD(14-$B49,52)&gt;MOD($C49-$B49,52),"",SUMPRODUCT((Sätze!$B$2:$B$251=$A49)*(Wochenmengen!$C$2:$C$251&gt;0)*(MOD(14-Wochenmengen!$C$2:$C$251,52)&lt;=MOD(Wochenmengen!$D$2:$D$251-Wochenmengen!$C$2:$C$251,52))*Wochenmengen!$F$2:$F$251)/$D49))</f>
        <v/>
      </c>
      <c r="T49" s="36">
        <f>IF(OR($A49="",$B49="",$C49="",N($D49)=0),"",IF(MOD(15-$B49,52)&gt;MOD($C49-$B49,52),"",SUMPRODUCT((Sätze!$B$2:$B$251=$A49)*(Wochenmengen!$C$2:$C$251&gt;0)*(MOD(15-Wochenmengen!$C$2:$C$251,52)&lt;=MOD(Wochenmengen!$D$2:$D$251-Wochenmengen!$C$2:$C$251,52))*Wochenmengen!$F$2:$F$251)/$D49))</f>
        <v/>
      </c>
      <c r="U49" s="36">
        <f>IF(OR($A49="",$B49="",$C49="",N($D49)=0),"",IF(MOD(16-$B49,52)&gt;MOD($C49-$B49,52),"",SUMPRODUCT((Sätze!$B$2:$B$251=$A49)*(Wochenmengen!$C$2:$C$251&gt;0)*(MOD(16-Wochenmengen!$C$2:$C$251,52)&lt;=MOD(Wochenmengen!$D$2:$D$251-Wochenmengen!$C$2:$C$251,52))*Wochenmengen!$F$2:$F$251)/$D49))</f>
        <v/>
      </c>
      <c r="V49" s="36">
        <f>IF(OR($A49="",$B49="",$C49="",N($D49)=0),"",IF(MOD(17-$B49,52)&gt;MOD($C49-$B49,52),"",SUMPRODUCT((Sätze!$B$2:$B$251=$A49)*(Wochenmengen!$C$2:$C$251&gt;0)*(MOD(17-Wochenmengen!$C$2:$C$251,52)&lt;=MOD(Wochenmengen!$D$2:$D$251-Wochenmengen!$C$2:$C$251,52))*Wochenmengen!$F$2:$F$251)/$D49))</f>
        <v/>
      </c>
      <c r="W49" s="36">
        <f>IF(OR($A49="",$B49="",$C49="",N($D49)=0),"",IF(MOD(18-$B49,52)&gt;MOD($C49-$B49,52),"",SUMPRODUCT((Sätze!$B$2:$B$251=$A49)*(Wochenmengen!$C$2:$C$251&gt;0)*(MOD(18-Wochenmengen!$C$2:$C$251,52)&lt;=MOD(Wochenmengen!$D$2:$D$251-Wochenmengen!$C$2:$C$251,52))*Wochenmengen!$F$2:$F$251)/$D49))</f>
        <v/>
      </c>
      <c r="X49" s="36">
        <f>IF(OR($A49="",$B49="",$C49="",N($D49)=0),"",IF(MOD(19-$B49,52)&gt;MOD($C49-$B49,52),"",SUMPRODUCT((Sätze!$B$2:$B$251=$A49)*(Wochenmengen!$C$2:$C$251&gt;0)*(MOD(19-Wochenmengen!$C$2:$C$251,52)&lt;=MOD(Wochenmengen!$D$2:$D$251-Wochenmengen!$C$2:$C$251,52))*Wochenmengen!$F$2:$F$251)/$D49))</f>
        <v/>
      </c>
      <c r="Y49" s="36">
        <f>IF(OR($A49="",$B49="",$C49="",N($D49)=0),"",IF(MOD(20-$B49,52)&gt;MOD($C49-$B49,52),"",SUMPRODUCT((Sätze!$B$2:$B$251=$A49)*(Wochenmengen!$C$2:$C$251&gt;0)*(MOD(20-Wochenmengen!$C$2:$C$251,52)&lt;=MOD(Wochenmengen!$D$2:$D$251-Wochenmengen!$C$2:$C$251,52))*Wochenmengen!$F$2:$F$251)/$D49))</f>
        <v/>
      </c>
      <c r="Z49" s="36">
        <f>IF(OR($A49="",$B49="",$C49="",N($D49)=0),"",IF(MOD(21-$B49,52)&gt;MOD($C49-$B49,52),"",SUMPRODUCT((Sätze!$B$2:$B$251=$A49)*(Wochenmengen!$C$2:$C$251&gt;0)*(MOD(21-Wochenmengen!$C$2:$C$251,52)&lt;=MOD(Wochenmengen!$D$2:$D$251-Wochenmengen!$C$2:$C$251,52))*Wochenmengen!$F$2:$F$251)/$D49))</f>
        <v/>
      </c>
      <c r="AA49" s="36">
        <f>IF(OR($A49="",$B49="",$C49="",N($D49)=0),"",IF(MOD(22-$B49,52)&gt;MOD($C49-$B49,52),"",SUMPRODUCT((Sätze!$B$2:$B$251=$A49)*(Wochenmengen!$C$2:$C$251&gt;0)*(MOD(22-Wochenmengen!$C$2:$C$251,52)&lt;=MOD(Wochenmengen!$D$2:$D$251-Wochenmengen!$C$2:$C$251,52))*Wochenmengen!$F$2:$F$251)/$D49))</f>
        <v/>
      </c>
      <c r="AB49" s="36">
        <f>IF(OR($A49="",$B49="",$C49="",N($D49)=0),"",IF(MOD(23-$B49,52)&gt;MOD($C49-$B49,52),"",SUMPRODUCT((Sätze!$B$2:$B$251=$A49)*(Wochenmengen!$C$2:$C$251&gt;0)*(MOD(23-Wochenmengen!$C$2:$C$251,52)&lt;=MOD(Wochenmengen!$D$2:$D$251-Wochenmengen!$C$2:$C$251,52))*Wochenmengen!$F$2:$F$251)/$D49))</f>
        <v/>
      </c>
      <c r="AC49" s="36">
        <f>IF(OR($A49="",$B49="",$C49="",N($D49)=0),"",IF(MOD(24-$B49,52)&gt;MOD($C49-$B49,52),"",SUMPRODUCT((Sätze!$B$2:$B$251=$A49)*(Wochenmengen!$C$2:$C$251&gt;0)*(MOD(24-Wochenmengen!$C$2:$C$251,52)&lt;=MOD(Wochenmengen!$D$2:$D$251-Wochenmengen!$C$2:$C$251,52))*Wochenmengen!$F$2:$F$251)/$D49))</f>
        <v/>
      </c>
      <c r="AD49" s="36">
        <f>IF(OR($A49="",$B49="",$C49="",N($D49)=0),"",IF(MOD(25-$B49,52)&gt;MOD($C49-$B49,52),"",SUMPRODUCT((Sätze!$B$2:$B$251=$A49)*(Wochenmengen!$C$2:$C$251&gt;0)*(MOD(25-Wochenmengen!$C$2:$C$251,52)&lt;=MOD(Wochenmengen!$D$2:$D$251-Wochenmengen!$C$2:$C$251,52))*Wochenmengen!$F$2:$F$251)/$D49))</f>
        <v/>
      </c>
      <c r="AE49" s="36">
        <f>IF(OR($A49="",$B49="",$C49="",N($D49)=0),"",IF(MOD(26-$B49,52)&gt;MOD($C49-$B49,52),"",SUMPRODUCT((Sätze!$B$2:$B$251=$A49)*(Wochenmengen!$C$2:$C$251&gt;0)*(MOD(26-Wochenmengen!$C$2:$C$251,52)&lt;=MOD(Wochenmengen!$D$2:$D$251-Wochenmengen!$C$2:$C$251,52))*Wochenmengen!$F$2:$F$251)/$D49))</f>
        <v/>
      </c>
      <c r="AF49" s="36">
        <f>IF(OR($A49="",$B49="",$C49="",N($D49)=0),"",IF(MOD(27-$B49,52)&gt;MOD($C49-$B49,52),"",SUMPRODUCT((Sätze!$B$2:$B$251=$A49)*(Wochenmengen!$C$2:$C$251&gt;0)*(MOD(27-Wochenmengen!$C$2:$C$251,52)&lt;=MOD(Wochenmengen!$D$2:$D$251-Wochenmengen!$C$2:$C$251,52))*Wochenmengen!$F$2:$F$251)/$D49))</f>
        <v/>
      </c>
      <c r="AG49" s="36">
        <f>IF(OR($A49="",$B49="",$C49="",N($D49)=0),"",IF(MOD(28-$B49,52)&gt;MOD($C49-$B49,52),"",SUMPRODUCT((Sätze!$B$2:$B$251=$A49)*(Wochenmengen!$C$2:$C$251&gt;0)*(MOD(28-Wochenmengen!$C$2:$C$251,52)&lt;=MOD(Wochenmengen!$D$2:$D$251-Wochenmengen!$C$2:$C$251,52))*Wochenmengen!$F$2:$F$251)/$D49))</f>
        <v/>
      </c>
      <c r="AH49" s="36">
        <f>IF(OR($A49="",$B49="",$C49="",N($D49)=0),"",IF(MOD(29-$B49,52)&gt;MOD($C49-$B49,52),"",SUMPRODUCT((Sätze!$B$2:$B$251=$A49)*(Wochenmengen!$C$2:$C$251&gt;0)*(MOD(29-Wochenmengen!$C$2:$C$251,52)&lt;=MOD(Wochenmengen!$D$2:$D$251-Wochenmengen!$C$2:$C$251,52))*Wochenmengen!$F$2:$F$251)/$D49))</f>
        <v/>
      </c>
      <c r="AI49" s="36">
        <f>IF(OR($A49="",$B49="",$C49="",N($D49)=0),"",IF(MOD(30-$B49,52)&gt;MOD($C49-$B49,52),"",SUMPRODUCT((Sätze!$B$2:$B$251=$A49)*(Wochenmengen!$C$2:$C$251&gt;0)*(MOD(30-Wochenmengen!$C$2:$C$251,52)&lt;=MOD(Wochenmengen!$D$2:$D$251-Wochenmengen!$C$2:$C$251,52))*Wochenmengen!$F$2:$F$251)/$D49))</f>
        <v/>
      </c>
      <c r="AJ49" s="36">
        <f>IF(OR($A49="",$B49="",$C49="",N($D49)=0),"",IF(MOD(31-$B49,52)&gt;MOD($C49-$B49,52),"",SUMPRODUCT((Sätze!$B$2:$B$251=$A49)*(Wochenmengen!$C$2:$C$251&gt;0)*(MOD(31-Wochenmengen!$C$2:$C$251,52)&lt;=MOD(Wochenmengen!$D$2:$D$251-Wochenmengen!$C$2:$C$251,52))*Wochenmengen!$F$2:$F$251)/$D49))</f>
        <v/>
      </c>
      <c r="AK49" s="36">
        <f>IF(OR($A49="",$B49="",$C49="",N($D49)=0),"",IF(MOD(32-$B49,52)&gt;MOD($C49-$B49,52),"",SUMPRODUCT((Sätze!$B$2:$B$251=$A49)*(Wochenmengen!$C$2:$C$251&gt;0)*(MOD(32-Wochenmengen!$C$2:$C$251,52)&lt;=MOD(Wochenmengen!$D$2:$D$251-Wochenmengen!$C$2:$C$251,52))*Wochenmengen!$F$2:$F$251)/$D49))</f>
        <v/>
      </c>
      <c r="AL49" s="36">
        <f>IF(OR($A49="",$B49="",$C49="",N($D49)=0),"",IF(MOD(33-$B49,52)&gt;MOD($C49-$B49,52),"",SUMPRODUCT((Sätze!$B$2:$B$251=$A49)*(Wochenmengen!$C$2:$C$251&gt;0)*(MOD(33-Wochenmengen!$C$2:$C$251,52)&lt;=MOD(Wochenmengen!$D$2:$D$251-Wochenmengen!$C$2:$C$251,52))*Wochenmengen!$F$2:$F$251)/$D49))</f>
        <v/>
      </c>
      <c r="AM49" s="36">
        <f>IF(OR($A49="",$B49="",$C49="",N($D49)=0),"",IF(MOD(34-$B49,52)&gt;MOD($C49-$B49,52),"",SUMPRODUCT((Sätze!$B$2:$B$251=$A49)*(Wochenmengen!$C$2:$C$251&gt;0)*(MOD(34-Wochenmengen!$C$2:$C$251,52)&lt;=MOD(Wochenmengen!$D$2:$D$251-Wochenmengen!$C$2:$C$251,52))*Wochenmengen!$F$2:$F$251)/$D49))</f>
        <v/>
      </c>
      <c r="AN49" s="36">
        <f>IF(OR($A49="",$B49="",$C49="",N($D49)=0),"",IF(MOD(35-$B49,52)&gt;MOD($C49-$B49,52),"",SUMPRODUCT((Sätze!$B$2:$B$251=$A49)*(Wochenmengen!$C$2:$C$251&gt;0)*(MOD(35-Wochenmengen!$C$2:$C$251,52)&lt;=MOD(Wochenmengen!$D$2:$D$251-Wochenmengen!$C$2:$C$251,52))*Wochenmengen!$F$2:$F$251)/$D49))</f>
        <v/>
      </c>
      <c r="AO49" s="36">
        <f>IF(OR($A49="",$B49="",$C49="",N($D49)=0),"",IF(MOD(36-$B49,52)&gt;MOD($C49-$B49,52),"",SUMPRODUCT((Sätze!$B$2:$B$251=$A49)*(Wochenmengen!$C$2:$C$251&gt;0)*(MOD(36-Wochenmengen!$C$2:$C$251,52)&lt;=MOD(Wochenmengen!$D$2:$D$251-Wochenmengen!$C$2:$C$251,52))*Wochenmengen!$F$2:$F$251)/$D49))</f>
        <v/>
      </c>
      <c r="AP49" s="36">
        <f>IF(OR($A49="",$B49="",$C49="",N($D49)=0),"",IF(MOD(37-$B49,52)&gt;MOD($C49-$B49,52),"",SUMPRODUCT((Sätze!$B$2:$B$251=$A49)*(Wochenmengen!$C$2:$C$251&gt;0)*(MOD(37-Wochenmengen!$C$2:$C$251,52)&lt;=MOD(Wochenmengen!$D$2:$D$251-Wochenmengen!$C$2:$C$251,52))*Wochenmengen!$F$2:$F$251)/$D49))</f>
        <v/>
      </c>
      <c r="AQ49" s="36">
        <f>IF(OR($A49="",$B49="",$C49="",N($D49)=0),"",IF(MOD(38-$B49,52)&gt;MOD($C49-$B49,52),"",SUMPRODUCT((Sätze!$B$2:$B$251=$A49)*(Wochenmengen!$C$2:$C$251&gt;0)*(MOD(38-Wochenmengen!$C$2:$C$251,52)&lt;=MOD(Wochenmengen!$D$2:$D$251-Wochenmengen!$C$2:$C$251,52))*Wochenmengen!$F$2:$F$251)/$D49))</f>
        <v/>
      </c>
      <c r="AR49" s="36">
        <f>IF(OR($A49="",$B49="",$C49="",N($D49)=0),"",IF(MOD(39-$B49,52)&gt;MOD($C49-$B49,52),"",SUMPRODUCT((Sätze!$B$2:$B$251=$A49)*(Wochenmengen!$C$2:$C$251&gt;0)*(MOD(39-Wochenmengen!$C$2:$C$251,52)&lt;=MOD(Wochenmengen!$D$2:$D$251-Wochenmengen!$C$2:$C$251,52))*Wochenmengen!$F$2:$F$251)/$D49))</f>
        <v/>
      </c>
      <c r="AS49" s="36">
        <f>IF(OR($A49="",$B49="",$C49="",N($D49)=0),"",IF(MOD(40-$B49,52)&gt;MOD($C49-$B49,52),"",SUMPRODUCT((Sätze!$B$2:$B$251=$A49)*(Wochenmengen!$C$2:$C$251&gt;0)*(MOD(40-Wochenmengen!$C$2:$C$251,52)&lt;=MOD(Wochenmengen!$D$2:$D$251-Wochenmengen!$C$2:$C$251,52))*Wochenmengen!$F$2:$F$251)/$D49))</f>
        <v/>
      </c>
      <c r="AT49" s="36">
        <f>IF(OR($A49="",$B49="",$C49="",N($D49)=0),"",IF(MOD(41-$B49,52)&gt;MOD($C49-$B49,52),"",SUMPRODUCT((Sätze!$B$2:$B$251=$A49)*(Wochenmengen!$C$2:$C$251&gt;0)*(MOD(41-Wochenmengen!$C$2:$C$251,52)&lt;=MOD(Wochenmengen!$D$2:$D$251-Wochenmengen!$C$2:$C$251,52))*Wochenmengen!$F$2:$F$251)/$D49))</f>
        <v/>
      </c>
      <c r="AU49" s="36">
        <f>IF(OR($A49="",$B49="",$C49="",N($D49)=0),"",IF(MOD(42-$B49,52)&gt;MOD($C49-$B49,52),"",SUMPRODUCT((Sätze!$B$2:$B$251=$A49)*(Wochenmengen!$C$2:$C$251&gt;0)*(MOD(42-Wochenmengen!$C$2:$C$251,52)&lt;=MOD(Wochenmengen!$D$2:$D$251-Wochenmengen!$C$2:$C$251,52))*Wochenmengen!$F$2:$F$251)/$D49))</f>
        <v/>
      </c>
      <c r="AV49" s="36">
        <f>IF(OR($A49="",$B49="",$C49="",N($D49)=0),"",IF(MOD(43-$B49,52)&gt;MOD($C49-$B49,52),"",SUMPRODUCT((Sätze!$B$2:$B$251=$A49)*(Wochenmengen!$C$2:$C$251&gt;0)*(MOD(43-Wochenmengen!$C$2:$C$251,52)&lt;=MOD(Wochenmengen!$D$2:$D$251-Wochenmengen!$C$2:$C$251,52))*Wochenmengen!$F$2:$F$251)/$D49))</f>
        <v/>
      </c>
      <c r="AW49" s="36">
        <f>IF(OR($A49="",$B49="",$C49="",N($D49)=0),"",IF(MOD(44-$B49,52)&gt;MOD($C49-$B49,52),"",SUMPRODUCT((Sätze!$B$2:$B$251=$A49)*(Wochenmengen!$C$2:$C$251&gt;0)*(MOD(44-Wochenmengen!$C$2:$C$251,52)&lt;=MOD(Wochenmengen!$D$2:$D$251-Wochenmengen!$C$2:$C$251,52))*Wochenmengen!$F$2:$F$251)/$D49))</f>
        <v/>
      </c>
      <c r="AX49" s="36">
        <f>IF(OR($A49="",$B49="",$C49="",N($D49)=0),"",IF(MOD(45-$B49,52)&gt;MOD($C49-$B49,52),"",SUMPRODUCT((Sätze!$B$2:$B$251=$A49)*(Wochenmengen!$C$2:$C$251&gt;0)*(MOD(45-Wochenmengen!$C$2:$C$251,52)&lt;=MOD(Wochenmengen!$D$2:$D$251-Wochenmengen!$C$2:$C$251,52))*Wochenmengen!$F$2:$F$251)/$D49))</f>
        <v/>
      </c>
      <c r="AY49" s="36">
        <f>IF(OR($A49="",$B49="",$C49="",N($D49)=0),"",IF(MOD(46-$B49,52)&gt;MOD($C49-$B49,52),"",SUMPRODUCT((Sätze!$B$2:$B$251=$A49)*(Wochenmengen!$C$2:$C$251&gt;0)*(MOD(46-Wochenmengen!$C$2:$C$251,52)&lt;=MOD(Wochenmengen!$D$2:$D$251-Wochenmengen!$C$2:$C$251,52))*Wochenmengen!$F$2:$F$251)/$D49))</f>
        <v/>
      </c>
      <c r="AZ49" s="36">
        <f>IF(OR($A49="",$B49="",$C49="",N($D49)=0),"",IF(MOD(47-$B49,52)&gt;MOD($C49-$B49,52),"",SUMPRODUCT((Sätze!$B$2:$B$251=$A49)*(Wochenmengen!$C$2:$C$251&gt;0)*(MOD(47-Wochenmengen!$C$2:$C$251,52)&lt;=MOD(Wochenmengen!$D$2:$D$251-Wochenmengen!$C$2:$C$251,52))*Wochenmengen!$F$2:$F$251)/$D49))</f>
        <v/>
      </c>
      <c r="BA49" s="36">
        <f>IF(OR($A49="",$B49="",$C49="",N($D49)=0),"",IF(MOD(48-$B49,52)&gt;MOD($C49-$B49,52),"",SUMPRODUCT((Sätze!$B$2:$B$251=$A49)*(Wochenmengen!$C$2:$C$251&gt;0)*(MOD(48-Wochenmengen!$C$2:$C$251,52)&lt;=MOD(Wochenmengen!$D$2:$D$251-Wochenmengen!$C$2:$C$251,52))*Wochenmengen!$F$2:$F$251)/$D49))</f>
        <v/>
      </c>
      <c r="BB49" s="36">
        <f>IF(OR($A49="",$B49="",$C49="",N($D49)=0),"",IF(MOD(49-$B49,52)&gt;MOD($C49-$B49,52),"",SUMPRODUCT((Sätze!$B$2:$B$251=$A49)*(Wochenmengen!$C$2:$C$251&gt;0)*(MOD(49-Wochenmengen!$C$2:$C$251,52)&lt;=MOD(Wochenmengen!$D$2:$D$251-Wochenmengen!$C$2:$C$251,52))*Wochenmengen!$F$2:$F$251)/$D49))</f>
        <v/>
      </c>
      <c r="BC49" s="36">
        <f>IF(OR($A49="",$B49="",$C49="",N($D49)=0),"",IF(MOD(50-$B49,52)&gt;MOD($C49-$B49,52),"",SUMPRODUCT((Sätze!$B$2:$B$251=$A49)*(Wochenmengen!$C$2:$C$251&gt;0)*(MOD(50-Wochenmengen!$C$2:$C$251,52)&lt;=MOD(Wochenmengen!$D$2:$D$251-Wochenmengen!$C$2:$C$251,52))*Wochenmengen!$F$2:$F$251)/$D49))</f>
        <v/>
      </c>
      <c r="BD49" s="36">
        <f>IF(OR($A49="",$B49="",$C49="",N($D49)=0),"",IF(MOD(51-$B49,52)&gt;MOD($C49-$B49,52),"",SUMPRODUCT((Sätze!$B$2:$B$251=$A49)*(Wochenmengen!$C$2:$C$251&gt;0)*(MOD(51-Wochenmengen!$C$2:$C$251,52)&lt;=MOD(Wochenmengen!$D$2:$D$251-Wochenmengen!$C$2:$C$251,52))*Wochenmengen!$F$2:$F$251)/$D49))</f>
        <v/>
      </c>
      <c r="BE49" s="36">
        <f>IF(OR($A49="",$B49="",$C49="",N($D49)=0),"",IF(MOD(52-$B49,52)&gt;MOD($C49-$B49,52),"",SUMPRODUCT((Sätze!$B$2:$B$251=$A49)*(Wochenmengen!$C$2:$C$251&gt;0)*(MOD(52-Wochenmengen!$C$2:$C$251,52)&lt;=MOD(Wochenmengen!$D$2:$D$251-Wochenmengen!$C$2:$C$251,52))*Wochenmengen!$F$2:$F$251)/$D49))</f>
        <v/>
      </c>
      <c r="BF49" s="26">
        <f>IF($A49="","",SUMPRODUCT((F49:BE49&lt;&gt;"")*(F49:BE49&lt;1)))</f>
        <v/>
      </c>
    </row>
    <row r="50">
      <c r="A50" s="10">
        <f>IF(Bedarf!$B56="","",Bedarf!$B56)</f>
        <v/>
      </c>
      <c r="B50" s="26">
        <f>IF($A50="","",IF(Bedarf!$E56&lt;&gt;"",Bedarf!$E56,IFERROR(IF(_xlfn.MINIFS(Sätze!$H$2:$H$251,Sätze!$B$2:$B$251,$A50)=0,"",_xlfn.MINIFS(Sätze!$H$2:$H$251,Sätze!$B$2:$B$251,$A50)),"")))</f>
        <v/>
      </c>
      <c r="C50" s="26">
        <f>IF($A50="","",IF(Bedarf!$F56&lt;&gt;"",Bedarf!$F56,IFERROR(IF(_xlfn.MAXIFS(Sätze!$I$2:$I$251,Sätze!$B$2:$B$251,$A50)=0,"",_xlfn.MAXIFS(Sätze!$I$2:$I$251,Sätze!$B$2:$B$251,$A50)),"")))</f>
        <v/>
      </c>
      <c r="D50" s="15">
        <f>IF(OR($A50="",N(Bedarf!$G56)=0),"",Bedarf!$G56)</f>
        <v/>
      </c>
      <c r="E50" s="10">
        <f>IF($A50="","",T(Bedarf!$D56))</f>
        <v/>
      </c>
      <c r="F50" s="36">
        <f>IF(OR($A50="",$B50="",$C50="",N($D50)=0),"",IF(MOD(1-$B50,52)&gt;MOD($C50-$B50,52),"",SUMPRODUCT((Sätze!$B$2:$B$251=$A50)*(Wochenmengen!$C$2:$C$251&gt;0)*(MOD(1-Wochenmengen!$C$2:$C$251,52)&lt;=MOD(Wochenmengen!$D$2:$D$251-Wochenmengen!$C$2:$C$251,52))*Wochenmengen!$F$2:$F$251)/$D50))</f>
        <v/>
      </c>
      <c r="G50" s="36">
        <f>IF(OR($A50="",$B50="",$C50="",N($D50)=0),"",IF(MOD(2-$B50,52)&gt;MOD($C50-$B50,52),"",SUMPRODUCT((Sätze!$B$2:$B$251=$A50)*(Wochenmengen!$C$2:$C$251&gt;0)*(MOD(2-Wochenmengen!$C$2:$C$251,52)&lt;=MOD(Wochenmengen!$D$2:$D$251-Wochenmengen!$C$2:$C$251,52))*Wochenmengen!$F$2:$F$251)/$D50))</f>
        <v/>
      </c>
      <c r="H50" s="36">
        <f>IF(OR($A50="",$B50="",$C50="",N($D50)=0),"",IF(MOD(3-$B50,52)&gt;MOD($C50-$B50,52),"",SUMPRODUCT((Sätze!$B$2:$B$251=$A50)*(Wochenmengen!$C$2:$C$251&gt;0)*(MOD(3-Wochenmengen!$C$2:$C$251,52)&lt;=MOD(Wochenmengen!$D$2:$D$251-Wochenmengen!$C$2:$C$251,52))*Wochenmengen!$F$2:$F$251)/$D50))</f>
        <v/>
      </c>
      <c r="I50" s="36">
        <f>IF(OR($A50="",$B50="",$C50="",N($D50)=0),"",IF(MOD(4-$B50,52)&gt;MOD($C50-$B50,52),"",SUMPRODUCT((Sätze!$B$2:$B$251=$A50)*(Wochenmengen!$C$2:$C$251&gt;0)*(MOD(4-Wochenmengen!$C$2:$C$251,52)&lt;=MOD(Wochenmengen!$D$2:$D$251-Wochenmengen!$C$2:$C$251,52))*Wochenmengen!$F$2:$F$251)/$D50))</f>
        <v/>
      </c>
      <c r="J50" s="36">
        <f>IF(OR($A50="",$B50="",$C50="",N($D50)=0),"",IF(MOD(5-$B50,52)&gt;MOD($C50-$B50,52),"",SUMPRODUCT((Sätze!$B$2:$B$251=$A50)*(Wochenmengen!$C$2:$C$251&gt;0)*(MOD(5-Wochenmengen!$C$2:$C$251,52)&lt;=MOD(Wochenmengen!$D$2:$D$251-Wochenmengen!$C$2:$C$251,52))*Wochenmengen!$F$2:$F$251)/$D50))</f>
        <v/>
      </c>
      <c r="K50" s="36">
        <f>IF(OR($A50="",$B50="",$C50="",N($D50)=0),"",IF(MOD(6-$B50,52)&gt;MOD($C50-$B50,52),"",SUMPRODUCT((Sätze!$B$2:$B$251=$A50)*(Wochenmengen!$C$2:$C$251&gt;0)*(MOD(6-Wochenmengen!$C$2:$C$251,52)&lt;=MOD(Wochenmengen!$D$2:$D$251-Wochenmengen!$C$2:$C$251,52))*Wochenmengen!$F$2:$F$251)/$D50))</f>
        <v/>
      </c>
      <c r="L50" s="36">
        <f>IF(OR($A50="",$B50="",$C50="",N($D50)=0),"",IF(MOD(7-$B50,52)&gt;MOD($C50-$B50,52),"",SUMPRODUCT((Sätze!$B$2:$B$251=$A50)*(Wochenmengen!$C$2:$C$251&gt;0)*(MOD(7-Wochenmengen!$C$2:$C$251,52)&lt;=MOD(Wochenmengen!$D$2:$D$251-Wochenmengen!$C$2:$C$251,52))*Wochenmengen!$F$2:$F$251)/$D50))</f>
        <v/>
      </c>
      <c r="M50" s="36">
        <f>IF(OR($A50="",$B50="",$C50="",N($D50)=0),"",IF(MOD(8-$B50,52)&gt;MOD($C50-$B50,52),"",SUMPRODUCT((Sätze!$B$2:$B$251=$A50)*(Wochenmengen!$C$2:$C$251&gt;0)*(MOD(8-Wochenmengen!$C$2:$C$251,52)&lt;=MOD(Wochenmengen!$D$2:$D$251-Wochenmengen!$C$2:$C$251,52))*Wochenmengen!$F$2:$F$251)/$D50))</f>
        <v/>
      </c>
      <c r="N50" s="36">
        <f>IF(OR($A50="",$B50="",$C50="",N($D50)=0),"",IF(MOD(9-$B50,52)&gt;MOD($C50-$B50,52),"",SUMPRODUCT((Sätze!$B$2:$B$251=$A50)*(Wochenmengen!$C$2:$C$251&gt;0)*(MOD(9-Wochenmengen!$C$2:$C$251,52)&lt;=MOD(Wochenmengen!$D$2:$D$251-Wochenmengen!$C$2:$C$251,52))*Wochenmengen!$F$2:$F$251)/$D50))</f>
        <v/>
      </c>
      <c r="O50" s="36">
        <f>IF(OR($A50="",$B50="",$C50="",N($D50)=0),"",IF(MOD(10-$B50,52)&gt;MOD($C50-$B50,52),"",SUMPRODUCT((Sätze!$B$2:$B$251=$A50)*(Wochenmengen!$C$2:$C$251&gt;0)*(MOD(10-Wochenmengen!$C$2:$C$251,52)&lt;=MOD(Wochenmengen!$D$2:$D$251-Wochenmengen!$C$2:$C$251,52))*Wochenmengen!$F$2:$F$251)/$D50))</f>
        <v/>
      </c>
      <c r="P50" s="36">
        <f>IF(OR($A50="",$B50="",$C50="",N($D50)=0),"",IF(MOD(11-$B50,52)&gt;MOD($C50-$B50,52),"",SUMPRODUCT((Sätze!$B$2:$B$251=$A50)*(Wochenmengen!$C$2:$C$251&gt;0)*(MOD(11-Wochenmengen!$C$2:$C$251,52)&lt;=MOD(Wochenmengen!$D$2:$D$251-Wochenmengen!$C$2:$C$251,52))*Wochenmengen!$F$2:$F$251)/$D50))</f>
        <v/>
      </c>
      <c r="Q50" s="36">
        <f>IF(OR($A50="",$B50="",$C50="",N($D50)=0),"",IF(MOD(12-$B50,52)&gt;MOD($C50-$B50,52),"",SUMPRODUCT((Sätze!$B$2:$B$251=$A50)*(Wochenmengen!$C$2:$C$251&gt;0)*(MOD(12-Wochenmengen!$C$2:$C$251,52)&lt;=MOD(Wochenmengen!$D$2:$D$251-Wochenmengen!$C$2:$C$251,52))*Wochenmengen!$F$2:$F$251)/$D50))</f>
        <v/>
      </c>
      <c r="R50" s="36">
        <f>IF(OR($A50="",$B50="",$C50="",N($D50)=0),"",IF(MOD(13-$B50,52)&gt;MOD($C50-$B50,52),"",SUMPRODUCT((Sätze!$B$2:$B$251=$A50)*(Wochenmengen!$C$2:$C$251&gt;0)*(MOD(13-Wochenmengen!$C$2:$C$251,52)&lt;=MOD(Wochenmengen!$D$2:$D$251-Wochenmengen!$C$2:$C$251,52))*Wochenmengen!$F$2:$F$251)/$D50))</f>
        <v/>
      </c>
      <c r="S50" s="36">
        <f>IF(OR($A50="",$B50="",$C50="",N($D50)=0),"",IF(MOD(14-$B50,52)&gt;MOD($C50-$B50,52),"",SUMPRODUCT((Sätze!$B$2:$B$251=$A50)*(Wochenmengen!$C$2:$C$251&gt;0)*(MOD(14-Wochenmengen!$C$2:$C$251,52)&lt;=MOD(Wochenmengen!$D$2:$D$251-Wochenmengen!$C$2:$C$251,52))*Wochenmengen!$F$2:$F$251)/$D50))</f>
        <v/>
      </c>
      <c r="T50" s="36">
        <f>IF(OR($A50="",$B50="",$C50="",N($D50)=0),"",IF(MOD(15-$B50,52)&gt;MOD($C50-$B50,52),"",SUMPRODUCT((Sätze!$B$2:$B$251=$A50)*(Wochenmengen!$C$2:$C$251&gt;0)*(MOD(15-Wochenmengen!$C$2:$C$251,52)&lt;=MOD(Wochenmengen!$D$2:$D$251-Wochenmengen!$C$2:$C$251,52))*Wochenmengen!$F$2:$F$251)/$D50))</f>
        <v/>
      </c>
      <c r="U50" s="36">
        <f>IF(OR($A50="",$B50="",$C50="",N($D50)=0),"",IF(MOD(16-$B50,52)&gt;MOD($C50-$B50,52),"",SUMPRODUCT((Sätze!$B$2:$B$251=$A50)*(Wochenmengen!$C$2:$C$251&gt;0)*(MOD(16-Wochenmengen!$C$2:$C$251,52)&lt;=MOD(Wochenmengen!$D$2:$D$251-Wochenmengen!$C$2:$C$251,52))*Wochenmengen!$F$2:$F$251)/$D50))</f>
        <v/>
      </c>
      <c r="V50" s="36">
        <f>IF(OR($A50="",$B50="",$C50="",N($D50)=0),"",IF(MOD(17-$B50,52)&gt;MOD($C50-$B50,52),"",SUMPRODUCT((Sätze!$B$2:$B$251=$A50)*(Wochenmengen!$C$2:$C$251&gt;0)*(MOD(17-Wochenmengen!$C$2:$C$251,52)&lt;=MOD(Wochenmengen!$D$2:$D$251-Wochenmengen!$C$2:$C$251,52))*Wochenmengen!$F$2:$F$251)/$D50))</f>
        <v/>
      </c>
      <c r="W50" s="36">
        <f>IF(OR($A50="",$B50="",$C50="",N($D50)=0),"",IF(MOD(18-$B50,52)&gt;MOD($C50-$B50,52),"",SUMPRODUCT((Sätze!$B$2:$B$251=$A50)*(Wochenmengen!$C$2:$C$251&gt;0)*(MOD(18-Wochenmengen!$C$2:$C$251,52)&lt;=MOD(Wochenmengen!$D$2:$D$251-Wochenmengen!$C$2:$C$251,52))*Wochenmengen!$F$2:$F$251)/$D50))</f>
        <v/>
      </c>
      <c r="X50" s="36">
        <f>IF(OR($A50="",$B50="",$C50="",N($D50)=0),"",IF(MOD(19-$B50,52)&gt;MOD($C50-$B50,52),"",SUMPRODUCT((Sätze!$B$2:$B$251=$A50)*(Wochenmengen!$C$2:$C$251&gt;0)*(MOD(19-Wochenmengen!$C$2:$C$251,52)&lt;=MOD(Wochenmengen!$D$2:$D$251-Wochenmengen!$C$2:$C$251,52))*Wochenmengen!$F$2:$F$251)/$D50))</f>
        <v/>
      </c>
      <c r="Y50" s="36">
        <f>IF(OR($A50="",$B50="",$C50="",N($D50)=0),"",IF(MOD(20-$B50,52)&gt;MOD($C50-$B50,52),"",SUMPRODUCT((Sätze!$B$2:$B$251=$A50)*(Wochenmengen!$C$2:$C$251&gt;0)*(MOD(20-Wochenmengen!$C$2:$C$251,52)&lt;=MOD(Wochenmengen!$D$2:$D$251-Wochenmengen!$C$2:$C$251,52))*Wochenmengen!$F$2:$F$251)/$D50))</f>
        <v/>
      </c>
      <c r="Z50" s="36">
        <f>IF(OR($A50="",$B50="",$C50="",N($D50)=0),"",IF(MOD(21-$B50,52)&gt;MOD($C50-$B50,52),"",SUMPRODUCT((Sätze!$B$2:$B$251=$A50)*(Wochenmengen!$C$2:$C$251&gt;0)*(MOD(21-Wochenmengen!$C$2:$C$251,52)&lt;=MOD(Wochenmengen!$D$2:$D$251-Wochenmengen!$C$2:$C$251,52))*Wochenmengen!$F$2:$F$251)/$D50))</f>
        <v/>
      </c>
      <c r="AA50" s="36">
        <f>IF(OR($A50="",$B50="",$C50="",N($D50)=0),"",IF(MOD(22-$B50,52)&gt;MOD($C50-$B50,52),"",SUMPRODUCT((Sätze!$B$2:$B$251=$A50)*(Wochenmengen!$C$2:$C$251&gt;0)*(MOD(22-Wochenmengen!$C$2:$C$251,52)&lt;=MOD(Wochenmengen!$D$2:$D$251-Wochenmengen!$C$2:$C$251,52))*Wochenmengen!$F$2:$F$251)/$D50))</f>
        <v/>
      </c>
      <c r="AB50" s="36">
        <f>IF(OR($A50="",$B50="",$C50="",N($D50)=0),"",IF(MOD(23-$B50,52)&gt;MOD($C50-$B50,52),"",SUMPRODUCT((Sätze!$B$2:$B$251=$A50)*(Wochenmengen!$C$2:$C$251&gt;0)*(MOD(23-Wochenmengen!$C$2:$C$251,52)&lt;=MOD(Wochenmengen!$D$2:$D$251-Wochenmengen!$C$2:$C$251,52))*Wochenmengen!$F$2:$F$251)/$D50))</f>
        <v/>
      </c>
      <c r="AC50" s="36">
        <f>IF(OR($A50="",$B50="",$C50="",N($D50)=0),"",IF(MOD(24-$B50,52)&gt;MOD($C50-$B50,52),"",SUMPRODUCT((Sätze!$B$2:$B$251=$A50)*(Wochenmengen!$C$2:$C$251&gt;0)*(MOD(24-Wochenmengen!$C$2:$C$251,52)&lt;=MOD(Wochenmengen!$D$2:$D$251-Wochenmengen!$C$2:$C$251,52))*Wochenmengen!$F$2:$F$251)/$D50))</f>
        <v/>
      </c>
      <c r="AD50" s="36">
        <f>IF(OR($A50="",$B50="",$C50="",N($D50)=0),"",IF(MOD(25-$B50,52)&gt;MOD($C50-$B50,52),"",SUMPRODUCT((Sätze!$B$2:$B$251=$A50)*(Wochenmengen!$C$2:$C$251&gt;0)*(MOD(25-Wochenmengen!$C$2:$C$251,52)&lt;=MOD(Wochenmengen!$D$2:$D$251-Wochenmengen!$C$2:$C$251,52))*Wochenmengen!$F$2:$F$251)/$D50))</f>
        <v/>
      </c>
      <c r="AE50" s="36">
        <f>IF(OR($A50="",$B50="",$C50="",N($D50)=0),"",IF(MOD(26-$B50,52)&gt;MOD($C50-$B50,52),"",SUMPRODUCT((Sätze!$B$2:$B$251=$A50)*(Wochenmengen!$C$2:$C$251&gt;0)*(MOD(26-Wochenmengen!$C$2:$C$251,52)&lt;=MOD(Wochenmengen!$D$2:$D$251-Wochenmengen!$C$2:$C$251,52))*Wochenmengen!$F$2:$F$251)/$D50))</f>
        <v/>
      </c>
      <c r="AF50" s="36">
        <f>IF(OR($A50="",$B50="",$C50="",N($D50)=0),"",IF(MOD(27-$B50,52)&gt;MOD($C50-$B50,52),"",SUMPRODUCT((Sätze!$B$2:$B$251=$A50)*(Wochenmengen!$C$2:$C$251&gt;0)*(MOD(27-Wochenmengen!$C$2:$C$251,52)&lt;=MOD(Wochenmengen!$D$2:$D$251-Wochenmengen!$C$2:$C$251,52))*Wochenmengen!$F$2:$F$251)/$D50))</f>
        <v/>
      </c>
      <c r="AG50" s="36">
        <f>IF(OR($A50="",$B50="",$C50="",N($D50)=0),"",IF(MOD(28-$B50,52)&gt;MOD($C50-$B50,52),"",SUMPRODUCT((Sätze!$B$2:$B$251=$A50)*(Wochenmengen!$C$2:$C$251&gt;0)*(MOD(28-Wochenmengen!$C$2:$C$251,52)&lt;=MOD(Wochenmengen!$D$2:$D$251-Wochenmengen!$C$2:$C$251,52))*Wochenmengen!$F$2:$F$251)/$D50))</f>
        <v/>
      </c>
      <c r="AH50" s="36">
        <f>IF(OR($A50="",$B50="",$C50="",N($D50)=0),"",IF(MOD(29-$B50,52)&gt;MOD($C50-$B50,52),"",SUMPRODUCT((Sätze!$B$2:$B$251=$A50)*(Wochenmengen!$C$2:$C$251&gt;0)*(MOD(29-Wochenmengen!$C$2:$C$251,52)&lt;=MOD(Wochenmengen!$D$2:$D$251-Wochenmengen!$C$2:$C$251,52))*Wochenmengen!$F$2:$F$251)/$D50))</f>
        <v/>
      </c>
      <c r="AI50" s="36">
        <f>IF(OR($A50="",$B50="",$C50="",N($D50)=0),"",IF(MOD(30-$B50,52)&gt;MOD($C50-$B50,52),"",SUMPRODUCT((Sätze!$B$2:$B$251=$A50)*(Wochenmengen!$C$2:$C$251&gt;0)*(MOD(30-Wochenmengen!$C$2:$C$251,52)&lt;=MOD(Wochenmengen!$D$2:$D$251-Wochenmengen!$C$2:$C$251,52))*Wochenmengen!$F$2:$F$251)/$D50))</f>
        <v/>
      </c>
      <c r="AJ50" s="36">
        <f>IF(OR($A50="",$B50="",$C50="",N($D50)=0),"",IF(MOD(31-$B50,52)&gt;MOD($C50-$B50,52),"",SUMPRODUCT((Sätze!$B$2:$B$251=$A50)*(Wochenmengen!$C$2:$C$251&gt;0)*(MOD(31-Wochenmengen!$C$2:$C$251,52)&lt;=MOD(Wochenmengen!$D$2:$D$251-Wochenmengen!$C$2:$C$251,52))*Wochenmengen!$F$2:$F$251)/$D50))</f>
        <v/>
      </c>
      <c r="AK50" s="36">
        <f>IF(OR($A50="",$B50="",$C50="",N($D50)=0),"",IF(MOD(32-$B50,52)&gt;MOD($C50-$B50,52),"",SUMPRODUCT((Sätze!$B$2:$B$251=$A50)*(Wochenmengen!$C$2:$C$251&gt;0)*(MOD(32-Wochenmengen!$C$2:$C$251,52)&lt;=MOD(Wochenmengen!$D$2:$D$251-Wochenmengen!$C$2:$C$251,52))*Wochenmengen!$F$2:$F$251)/$D50))</f>
        <v/>
      </c>
      <c r="AL50" s="36">
        <f>IF(OR($A50="",$B50="",$C50="",N($D50)=0),"",IF(MOD(33-$B50,52)&gt;MOD($C50-$B50,52),"",SUMPRODUCT((Sätze!$B$2:$B$251=$A50)*(Wochenmengen!$C$2:$C$251&gt;0)*(MOD(33-Wochenmengen!$C$2:$C$251,52)&lt;=MOD(Wochenmengen!$D$2:$D$251-Wochenmengen!$C$2:$C$251,52))*Wochenmengen!$F$2:$F$251)/$D50))</f>
        <v/>
      </c>
      <c r="AM50" s="36">
        <f>IF(OR($A50="",$B50="",$C50="",N($D50)=0),"",IF(MOD(34-$B50,52)&gt;MOD($C50-$B50,52),"",SUMPRODUCT((Sätze!$B$2:$B$251=$A50)*(Wochenmengen!$C$2:$C$251&gt;0)*(MOD(34-Wochenmengen!$C$2:$C$251,52)&lt;=MOD(Wochenmengen!$D$2:$D$251-Wochenmengen!$C$2:$C$251,52))*Wochenmengen!$F$2:$F$251)/$D50))</f>
        <v/>
      </c>
      <c r="AN50" s="36">
        <f>IF(OR($A50="",$B50="",$C50="",N($D50)=0),"",IF(MOD(35-$B50,52)&gt;MOD($C50-$B50,52),"",SUMPRODUCT((Sätze!$B$2:$B$251=$A50)*(Wochenmengen!$C$2:$C$251&gt;0)*(MOD(35-Wochenmengen!$C$2:$C$251,52)&lt;=MOD(Wochenmengen!$D$2:$D$251-Wochenmengen!$C$2:$C$251,52))*Wochenmengen!$F$2:$F$251)/$D50))</f>
        <v/>
      </c>
      <c r="AO50" s="36">
        <f>IF(OR($A50="",$B50="",$C50="",N($D50)=0),"",IF(MOD(36-$B50,52)&gt;MOD($C50-$B50,52),"",SUMPRODUCT((Sätze!$B$2:$B$251=$A50)*(Wochenmengen!$C$2:$C$251&gt;0)*(MOD(36-Wochenmengen!$C$2:$C$251,52)&lt;=MOD(Wochenmengen!$D$2:$D$251-Wochenmengen!$C$2:$C$251,52))*Wochenmengen!$F$2:$F$251)/$D50))</f>
        <v/>
      </c>
      <c r="AP50" s="36">
        <f>IF(OR($A50="",$B50="",$C50="",N($D50)=0),"",IF(MOD(37-$B50,52)&gt;MOD($C50-$B50,52),"",SUMPRODUCT((Sätze!$B$2:$B$251=$A50)*(Wochenmengen!$C$2:$C$251&gt;0)*(MOD(37-Wochenmengen!$C$2:$C$251,52)&lt;=MOD(Wochenmengen!$D$2:$D$251-Wochenmengen!$C$2:$C$251,52))*Wochenmengen!$F$2:$F$251)/$D50))</f>
        <v/>
      </c>
      <c r="AQ50" s="36">
        <f>IF(OR($A50="",$B50="",$C50="",N($D50)=0),"",IF(MOD(38-$B50,52)&gt;MOD($C50-$B50,52),"",SUMPRODUCT((Sätze!$B$2:$B$251=$A50)*(Wochenmengen!$C$2:$C$251&gt;0)*(MOD(38-Wochenmengen!$C$2:$C$251,52)&lt;=MOD(Wochenmengen!$D$2:$D$251-Wochenmengen!$C$2:$C$251,52))*Wochenmengen!$F$2:$F$251)/$D50))</f>
        <v/>
      </c>
      <c r="AR50" s="36">
        <f>IF(OR($A50="",$B50="",$C50="",N($D50)=0),"",IF(MOD(39-$B50,52)&gt;MOD($C50-$B50,52),"",SUMPRODUCT((Sätze!$B$2:$B$251=$A50)*(Wochenmengen!$C$2:$C$251&gt;0)*(MOD(39-Wochenmengen!$C$2:$C$251,52)&lt;=MOD(Wochenmengen!$D$2:$D$251-Wochenmengen!$C$2:$C$251,52))*Wochenmengen!$F$2:$F$251)/$D50))</f>
        <v/>
      </c>
      <c r="AS50" s="36">
        <f>IF(OR($A50="",$B50="",$C50="",N($D50)=0),"",IF(MOD(40-$B50,52)&gt;MOD($C50-$B50,52),"",SUMPRODUCT((Sätze!$B$2:$B$251=$A50)*(Wochenmengen!$C$2:$C$251&gt;0)*(MOD(40-Wochenmengen!$C$2:$C$251,52)&lt;=MOD(Wochenmengen!$D$2:$D$251-Wochenmengen!$C$2:$C$251,52))*Wochenmengen!$F$2:$F$251)/$D50))</f>
        <v/>
      </c>
      <c r="AT50" s="36">
        <f>IF(OR($A50="",$B50="",$C50="",N($D50)=0),"",IF(MOD(41-$B50,52)&gt;MOD($C50-$B50,52),"",SUMPRODUCT((Sätze!$B$2:$B$251=$A50)*(Wochenmengen!$C$2:$C$251&gt;0)*(MOD(41-Wochenmengen!$C$2:$C$251,52)&lt;=MOD(Wochenmengen!$D$2:$D$251-Wochenmengen!$C$2:$C$251,52))*Wochenmengen!$F$2:$F$251)/$D50))</f>
        <v/>
      </c>
      <c r="AU50" s="36">
        <f>IF(OR($A50="",$B50="",$C50="",N($D50)=0),"",IF(MOD(42-$B50,52)&gt;MOD($C50-$B50,52),"",SUMPRODUCT((Sätze!$B$2:$B$251=$A50)*(Wochenmengen!$C$2:$C$251&gt;0)*(MOD(42-Wochenmengen!$C$2:$C$251,52)&lt;=MOD(Wochenmengen!$D$2:$D$251-Wochenmengen!$C$2:$C$251,52))*Wochenmengen!$F$2:$F$251)/$D50))</f>
        <v/>
      </c>
      <c r="AV50" s="36">
        <f>IF(OR($A50="",$B50="",$C50="",N($D50)=0),"",IF(MOD(43-$B50,52)&gt;MOD($C50-$B50,52),"",SUMPRODUCT((Sätze!$B$2:$B$251=$A50)*(Wochenmengen!$C$2:$C$251&gt;0)*(MOD(43-Wochenmengen!$C$2:$C$251,52)&lt;=MOD(Wochenmengen!$D$2:$D$251-Wochenmengen!$C$2:$C$251,52))*Wochenmengen!$F$2:$F$251)/$D50))</f>
        <v/>
      </c>
      <c r="AW50" s="36">
        <f>IF(OR($A50="",$B50="",$C50="",N($D50)=0),"",IF(MOD(44-$B50,52)&gt;MOD($C50-$B50,52),"",SUMPRODUCT((Sätze!$B$2:$B$251=$A50)*(Wochenmengen!$C$2:$C$251&gt;0)*(MOD(44-Wochenmengen!$C$2:$C$251,52)&lt;=MOD(Wochenmengen!$D$2:$D$251-Wochenmengen!$C$2:$C$251,52))*Wochenmengen!$F$2:$F$251)/$D50))</f>
        <v/>
      </c>
      <c r="AX50" s="36">
        <f>IF(OR($A50="",$B50="",$C50="",N($D50)=0),"",IF(MOD(45-$B50,52)&gt;MOD($C50-$B50,52),"",SUMPRODUCT((Sätze!$B$2:$B$251=$A50)*(Wochenmengen!$C$2:$C$251&gt;0)*(MOD(45-Wochenmengen!$C$2:$C$251,52)&lt;=MOD(Wochenmengen!$D$2:$D$251-Wochenmengen!$C$2:$C$251,52))*Wochenmengen!$F$2:$F$251)/$D50))</f>
        <v/>
      </c>
      <c r="AY50" s="36">
        <f>IF(OR($A50="",$B50="",$C50="",N($D50)=0),"",IF(MOD(46-$B50,52)&gt;MOD($C50-$B50,52),"",SUMPRODUCT((Sätze!$B$2:$B$251=$A50)*(Wochenmengen!$C$2:$C$251&gt;0)*(MOD(46-Wochenmengen!$C$2:$C$251,52)&lt;=MOD(Wochenmengen!$D$2:$D$251-Wochenmengen!$C$2:$C$251,52))*Wochenmengen!$F$2:$F$251)/$D50))</f>
        <v/>
      </c>
      <c r="AZ50" s="36">
        <f>IF(OR($A50="",$B50="",$C50="",N($D50)=0),"",IF(MOD(47-$B50,52)&gt;MOD($C50-$B50,52),"",SUMPRODUCT((Sätze!$B$2:$B$251=$A50)*(Wochenmengen!$C$2:$C$251&gt;0)*(MOD(47-Wochenmengen!$C$2:$C$251,52)&lt;=MOD(Wochenmengen!$D$2:$D$251-Wochenmengen!$C$2:$C$251,52))*Wochenmengen!$F$2:$F$251)/$D50))</f>
        <v/>
      </c>
      <c r="BA50" s="36">
        <f>IF(OR($A50="",$B50="",$C50="",N($D50)=0),"",IF(MOD(48-$B50,52)&gt;MOD($C50-$B50,52),"",SUMPRODUCT((Sätze!$B$2:$B$251=$A50)*(Wochenmengen!$C$2:$C$251&gt;0)*(MOD(48-Wochenmengen!$C$2:$C$251,52)&lt;=MOD(Wochenmengen!$D$2:$D$251-Wochenmengen!$C$2:$C$251,52))*Wochenmengen!$F$2:$F$251)/$D50))</f>
        <v/>
      </c>
      <c r="BB50" s="36">
        <f>IF(OR($A50="",$B50="",$C50="",N($D50)=0),"",IF(MOD(49-$B50,52)&gt;MOD($C50-$B50,52),"",SUMPRODUCT((Sätze!$B$2:$B$251=$A50)*(Wochenmengen!$C$2:$C$251&gt;0)*(MOD(49-Wochenmengen!$C$2:$C$251,52)&lt;=MOD(Wochenmengen!$D$2:$D$251-Wochenmengen!$C$2:$C$251,52))*Wochenmengen!$F$2:$F$251)/$D50))</f>
        <v/>
      </c>
      <c r="BC50" s="36">
        <f>IF(OR($A50="",$B50="",$C50="",N($D50)=0),"",IF(MOD(50-$B50,52)&gt;MOD($C50-$B50,52),"",SUMPRODUCT((Sätze!$B$2:$B$251=$A50)*(Wochenmengen!$C$2:$C$251&gt;0)*(MOD(50-Wochenmengen!$C$2:$C$251,52)&lt;=MOD(Wochenmengen!$D$2:$D$251-Wochenmengen!$C$2:$C$251,52))*Wochenmengen!$F$2:$F$251)/$D50))</f>
        <v/>
      </c>
      <c r="BD50" s="36">
        <f>IF(OR($A50="",$B50="",$C50="",N($D50)=0),"",IF(MOD(51-$B50,52)&gt;MOD($C50-$B50,52),"",SUMPRODUCT((Sätze!$B$2:$B$251=$A50)*(Wochenmengen!$C$2:$C$251&gt;0)*(MOD(51-Wochenmengen!$C$2:$C$251,52)&lt;=MOD(Wochenmengen!$D$2:$D$251-Wochenmengen!$C$2:$C$251,52))*Wochenmengen!$F$2:$F$251)/$D50))</f>
        <v/>
      </c>
      <c r="BE50" s="36">
        <f>IF(OR($A50="",$B50="",$C50="",N($D50)=0),"",IF(MOD(52-$B50,52)&gt;MOD($C50-$B50,52),"",SUMPRODUCT((Sätze!$B$2:$B$251=$A50)*(Wochenmengen!$C$2:$C$251&gt;0)*(MOD(52-Wochenmengen!$C$2:$C$251,52)&lt;=MOD(Wochenmengen!$D$2:$D$251-Wochenmengen!$C$2:$C$251,52))*Wochenmengen!$F$2:$F$251)/$D50))</f>
        <v/>
      </c>
      <c r="BF50" s="26">
        <f>IF($A50="","",SUMPRODUCT((F50:BE50&lt;&gt;"")*(F50:BE50&lt;1)))</f>
        <v/>
      </c>
    </row>
    <row r="51">
      <c r="A51" s="10">
        <f>IF(Bedarf!$B57="","",Bedarf!$B57)</f>
        <v/>
      </c>
      <c r="B51" s="26">
        <f>IF($A51="","",IF(Bedarf!$E57&lt;&gt;"",Bedarf!$E57,IFERROR(IF(_xlfn.MINIFS(Sätze!$H$2:$H$251,Sätze!$B$2:$B$251,$A51)=0,"",_xlfn.MINIFS(Sätze!$H$2:$H$251,Sätze!$B$2:$B$251,$A51)),"")))</f>
        <v/>
      </c>
      <c r="C51" s="26">
        <f>IF($A51="","",IF(Bedarf!$F57&lt;&gt;"",Bedarf!$F57,IFERROR(IF(_xlfn.MAXIFS(Sätze!$I$2:$I$251,Sätze!$B$2:$B$251,$A51)=0,"",_xlfn.MAXIFS(Sätze!$I$2:$I$251,Sätze!$B$2:$B$251,$A51)),"")))</f>
        <v/>
      </c>
      <c r="D51" s="15">
        <f>IF(OR($A51="",N(Bedarf!$G57)=0),"",Bedarf!$G57)</f>
        <v/>
      </c>
      <c r="E51" s="10">
        <f>IF($A51="","",T(Bedarf!$D57))</f>
        <v/>
      </c>
      <c r="F51" s="36">
        <f>IF(OR($A51="",$B51="",$C51="",N($D51)=0),"",IF(MOD(1-$B51,52)&gt;MOD($C51-$B51,52),"",SUMPRODUCT((Sätze!$B$2:$B$251=$A51)*(Wochenmengen!$C$2:$C$251&gt;0)*(MOD(1-Wochenmengen!$C$2:$C$251,52)&lt;=MOD(Wochenmengen!$D$2:$D$251-Wochenmengen!$C$2:$C$251,52))*Wochenmengen!$F$2:$F$251)/$D51))</f>
        <v/>
      </c>
      <c r="G51" s="36">
        <f>IF(OR($A51="",$B51="",$C51="",N($D51)=0),"",IF(MOD(2-$B51,52)&gt;MOD($C51-$B51,52),"",SUMPRODUCT((Sätze!$B$2:$B$251=$A51)*(Wochenmengen!$C$2:$C$251&gt;0)*(MOD(2-Wochenmengen!$C$2:$C$251,52)&lt;=MOD(Wochenmengen!$D$2:$D$251-Wochenmengen!$C$2:$C$251,52))*Wochenmengen!$F$2:$F$251)/$D51))</f>
        <v/>
      </c>
      <c r="H51" s="36">
        <f>IF(OR($A51="",$B51="",$C51="",N($D51)=0),"",IF(MOD(3-$B51,52)&gt;MOD($C51-$B51,52),"",SUMPRODUCT((Sätze!$B$2:$B$251=$A51)*(Wochenmengen!$C$2:$C$251&gt;0)*(MOD(3-Wochenmengen!$C$2:$C$251,52)&lt;=MOD(Wochenmengen!$D$2:$D$251-Wochenmengen!$C$2:$C$251,52))*Wochenmengen!$F$2:$F$251)/$D51))</f>
        <v/>
      </c>
      <c r="I51" s="36">
        <f>IF(OR($A51="",$B51="",$C51="",N($D51)=0),"",IF(MOD(4-$B51,52)&gt;MOD($C51-$B51,52),"",SUMPRODUCT((Sätze!$B$2:$B$251=$A51)*(Wochenmengen!$C$2:$C$251&gt;0)*(MOD(4-Wochenmengen!$C$2:$C$251,52)&lt;=MOD(Wochenmengen!$D$2:$D$251-Wochenmengen!$C$2:$C$251,52))*Wochenmengen!$F$2:$F$251)/$D51))</f>
        <v/>
      </c>
      <c r="J51" s="36">
        <f>IF(OR($A51="",$B51="",$C51="",N($D51)=0),"",IF(MOD(5-$B51,52)&gt;MOD($C51-$B51,52),"",SUMPRODUCT((Sätze!$B$2:$B$251=$A51)*(Wochenmengen!$C$2:$C$251&gt;0)*(MOD(5-Wochenmengen!$C$2:$C$251,52)&lt;=MOD(Wochenmengen!$D$2:$D$251-Wochenmengen!$C$2:$C$251,52))*Wochenmengen!$F$2:$F$251)/$D51))</f>
        <v/>
      </c>
      <c r="K51" s="36">
        <f>IF(OR($A51="",$B51="",$C51="",N($D51)=0),"",IF(MOD(6-$B51,52)&gt;MOD($C51-$B51,52),"",SUMPRODUCT((Sätze!$B$2:$B$251=$A51)*(Wochenmengen!$C$2:$C$251&gt;0)*(MOD(6-Wochenmengen!$C$2:$C$251,52)&lt;=MOD(Wochenmengen!$D$2:$D$251-Wochenmengen!$C$2:$C$251,52))*Wochenmengen!$F$2:$F$251)/$D51))</f>
        <v/>
      </c>
      <c r="L51" s="36">
        <f>IF(OR($A51="",$B51="",$C51="",N($D51)=0),"",IF(MOD(7-$B51,52)&gt;MOD($C51-$B51,52),"",SUMPRODUCT((Sätze!$B$2:$B$251=$A51)*(Wochenmengen!$C$2:$C$251&gt;0)*(MOD(7-Wochenmengen!$C$2:$C$251,52)&lt;=MOD(Wochenmengen!$D$2:$D$251-Wochenmengen!$C$2:$C$251,52))*Wochenmengen!$F$2:$F$251)/$D51))</f>
        <v/>
      </c>
      <c r="M51" s="36">
        <f>IF(OR($A51="",$B51="",$C51="",N($D51)=0),"",IF(MOD(8-$B51,52)&gt;MOD($C51-$B51,52),"",SUMPRODUCT((Sätze!$B$2:$B$251=$A51)*(Wochenmengen!$C$2:$C$251&gt;0)*(MOD(8-Wochenmengen!$C$2:$C$251,52)&lt;=MOD(Wochenmengen!$D$2:$D$251-Wochenmengen!$C$2:$C$251,52))*Wochenmengen!$F$2:$F$251)/$D51))</f>
        <v/>
      </c>
      <c r="N51" s="36">
        <f>IF(OR($A51="",$B51="",$C51="",N($D51)=0),"",IF(MOD(9-$B51,52)&gt;MOD($C51-$B51,52),"",SUMPRODUCT((Sätze!$B$2:$B$251=$A51)*(Wochenmengen!$C$2:$C$251&gt;0)*(MOD(9-Wochenmengen!$C$2:$C$251,52)&lt;=MOD(Wochenmengen!$D$2:$D$251-Wochenmengen!$C$2:$C$251,52))*Wochenmengen!$F$2:$F$251)/$D51))</f>
        <v/>
      </c>
      <c r="O51" s="36">
        <f>IF(OR($A51="",$B51="",$C51="",N($D51)=0),"",IF(MOD(10-$B51,52)&gt;MOD($C51-$B51,52),"",SUMPRODUCT((Sätze!$B$2:$B$251=$A51)*(Wochenmengen!$C$2:$C$251&gt;0)*(MOD(10-Wochenmengen!$C$2:$C$251,52)&lt;=MOD(Wochenmengen!$D$2:$D$251-Wochenmengen!$C$2:$C$251,52))*Wochenmengen!$F$2:$F$251)/$D51))</f>
        <v/>
      </c>
      <c r="P51" s="36">
        <f>IF(OR($A51="",$B51="",$C51="",N($D51)=0),"",IF(MOD(11-$B51,52)&gt;MOD($C51-$B51,52),"",SUMPRODUCT((Sätze!$B$2:$B$251=$A51)*(Wochenmengen!$C$2:$C$251&gt;0)*(MOD(11-Wochenmengen!$C$2:$C$251,52)&lt;=MOD(Wochenmengen!$D$2:$D$251-Wochenmengen!$C$2:$C$251,52))*Wochenmengen!$F$2:$F$251)/$D51))</f>
        <v/>
      </c>
      <c r="Q51" s="36">
        <f>IF(OR($A51="",$B51="",$C51="",N($D51)=0),"",IF(MOD(12-$B51,52)&gt;MOD($C51-$B51,52),"",SUMPRODUCT((Sätze!$B$2:$B$251=$A51)*(Wochenmengen!$C$2:$C$251&gt;0)*(MOD(12-Wochenmengen!$C$2:$C$251,52)&lt;=MOD(Wochenmengen!$D$2:$D$251-Wochenmengen!$C$2:$C$251,52))*Wochenmengen!$F$2:$F$251)/$D51))</f>
        <v/>
      </c>
      <c r="R51" s="36">
        <f>IF(OR($A51="",$B51="",$C51="",N($D51)=0),"",IF(MOD(13-$B51,52)&gt;MOD($C51-$B51,52),"",SUMPRODUCT((Sätze!$B$2:$B$251=$A51)*(Wochenmengen!$C$2:$C$251&gt;0)*(MOD(13-Wochenmengen!$C$2:$C$251,52)&lt;=MOD(Wochenmengen!$D$2:$D$251-Wochenmengen!$C$2:$C$251,52))*Wochenmengen!$F$2:$F$251)/$D51))</f>
        <v/>
      </c>
      <c r="S51" s="36">
        <f>IF(OR($A51="",$B51="",$C51="",N($D51)=0),"",IF(MOD(14-$B51,52)&gt;MOD($C51-$B51,52),"",SUMPRODUCT((Sätze!$B$2:$B$251=$A51)*(Wochenmengen!$C$2:$C$251&gt;0)*(MOD(14-Wochenmengen!$C$2:$C$251,52)&lt;=MOD(Wochenmengen!$D$2:$D$251-Wochenmengen!$C$2:$C$251,52))*Wochenmengen!$F$2:$F$251)/$D51))</f>
        <v/>
      </c>
      <c r="T51" s="36">
        <f>IF(OR($A51="",$B51="",$C51="",N($D51)=0),"",IF(MOD(15-$B51,52)&gt;MOD($C51-$B51,52),"",SUMPRODUCT((Sätze!$B$2:$B$251=$A51)*(Wochenmengen!$C$2:$C$251&gt;0)*(MOD(15-Wochenmengen!$C$2:$C$251,52)&lt;=MOD(Wochenmengen!$D$2:$D$251-Wochenmengen!$C$2:$C$251,52))*Wochenmengen!$F$2:$F$251)/$D51))</f>
        <v/>
      </c>
      <c r="U51" s="36">
        <f>IF(OR($A51="",$B51="",$C51="",N($D51)=0),"",IF(MOD(16-$B51,52)&gt;MOD($C51-$B51,52),"",SUMPRODUCT((Sätze!$B$2:$B$251=$A51)*(Wochenmengen!$C$2:$C$251&gt;0)*(MOD(16-Wochenmengen!$C$2:$C$251,52)&lt;=MOD(Wochenmengen!$D$2:$D$251-Wochenmengen!$C$2:$C$251,52))*Wochenmengen!$F$2:$F$251)/$D51))</f>
        <v/>
      </c>
      <c r="V51" s="36">
        <f>IF(OR($A51="",$B51="",$C51="",N($D51)=0),"",IF(MOD(17-$B51,52)&gt;MOD($C51-$B51,52),"",SUMPRODUCT((Sätze!$B$2:$B$251=$A51)*(Wochenmengen!$C$2:$C$251&gt;0)*(MOD(17-Wochenmengen!$C$2:$C$251,52)&lt;=MOD(Wochenmengen!$D$2:$D$251-Wochenmengen!$C$2:$C$251,52))*Wochenmengen!$F$2:$F$251)/$D51))</f>
        <v/>
      </c>
      <c r="W51" s="36">
        <f>IF(OR($A51="",$B51="",$C51="",N($D51)=0),"",IF(MOD(18-$B51,52)&gt;MOD($C51-$B51,52),"",SUMPRODUCT((Sätze!$B$2:$B$251=$A51)*(Wochenmengen!$C$2:$C$251&gt;0)*(MOD(18-Wochenmengen!$C$2:$C$251,52)&lt;=MOD(Wochenmengen!$D$2:$D$251-Wochenmengen!$C$2:$C$251,52))*Wochenmengen!$F$2:$F$251)/$D51))</f>
        <v/>
      </c>
      <c r="X51" s="36">
        <f>IF(OR($A51="",$B51="",$C51="",N($D51)=0),"",IF(MOD(19-$B51,52)&gt;MOD($C51-$B51,52),"",SUMPRODUCT((Sätze!$B$2:$B$251=$A51)*(Wochenmengen!$C$2:$C$251&gt;0)*(MOD(19-Wochenmengen!$C$2:$C$251,52)&lt;=MOD(Wochenmengen!$D$2:$D$251-Wochenmengen!$C$2:$C$251,52))*Wochenmengen!$F$2:$F$251)/$D51))</f>
        <v/>
      </c>
      <c r="Y51" s="36">
        <f>IF(OR($A51="",$B51="",$C51="",N($D51)=0),"",IF(MOD(20-$B51,52)&gt;MOD($C51-$B51,52),"",SUMPRODUCT((Sätze!$B$2:$B$251=$A51)*(Wochenmengen!$C$2:$C$251&gt;0)*(MOD(20-Wochenmengen!$C$2:$C$251,52)&lt;=MOD(Wochenmengen!$D$2:$D$251-Wochenmengen!$C$2:$C$251,52))*Wochenmengen!$F$2:$F$251)/$D51))</f>
        <v/>
      </c>
      <c r="Z51" s="36">
        <f>IF(OR($A51="",$B51="",$C51="",N($D51)=0),"",IF(MOD(21-$B51,52)&gt;MOD($C51-$B51,52),"",SUMPRODUCT((Sätze!$B$2:$B$251=$A51)*(Wochenmengen!$C$2:$C$251&gt;0)*(MOD(21-Wochenmengen!$C$2:$C$251,52)&lt;=MOD(Wochenmengen!$D$2:$D$251-Wochenmengen!$C$2:$C$251,52))*Wochenmengen!$F$2:$F$251)/$D51))</f>
        <v/>
      </c>
      <c r="AA51" s="36">
        <f>IF(OR($A51="",$B51="",$C51="",N($D51)=0),"",IF(MOD(22-$B51,52)&gt;MOD($C51-$B51,52),"",SUMPRODUCT((Sätze!$B$2:$B$251=$A51)*(Wochenmengen!$C$2:$C$251&gt;0)*(MOD(22-Wochenmengen!$C$2:$C$251,52)&lt;=MOD(Wochenmengen!$D$2:$D$251-Wochenmengen!$C$2:$C$251,52))*Wochenmengen!$F$2:$F$251)/$D51))</f>
        <v/>
      </c>
      <c r="AB51" s="36">
        <f>IF(OR($A51="",$B51="",$C51="",N($D51)=0),"",IF(MOD(23-$B51,52)&gt;MOD($C51-$B51,52),"",SUMPRODUCT((Sätze!$B$2:$B$251=$A51)*(Wochenmengen!$C$2:$C$251&gt;0)*(MOD(23-Wochenmengen!$C$2:$C$251,52)&lt;=MOD(Wochenmengen!$D$2:$D$251-Wochenmengen!$C$2:$C$251,52))*Wochenmengen!$F$2:$F$251)/$D51))</f>
        <v/>
      </c>
      <c r="AC51" s="36">
        <f>IF(OR($A51="",$B51="",$C51="",N($D51)=0),"",IF(MOD(24-$B51,52)&gt;MOD($C51-$B51,52),"",SUMPRODUCT((Sätze!$B$2:$B$251=$A51)*(Wochenmengen!$C$2:$C$251&gt;0)*(MOD(24-Wochenmengen!$C$2:$C$251,52)&lt;=MOD(Wochenmengen!$D$2:$D$251-Wochenmengen!$C$2:$C$251,52))*Wochenmengen!$F$2:$F$251)/$D51))</f>
        <v/>
      </c>
      <c r="AD51" s="36">
        <f>IF(OR($A51="",$B51="",$C51="",N($D51)=0),"",IF(MOD(25-$B51,52)&gt;MOD($C51-$B51,52),"",SUMPRODUCT((Sätze!$B$2:$B$251=$A51)*(Wochenmengen!$C$2:$C$251&gt;0)*(MOD(25-Wochenmengen!$C$2:$C$251,52)&lt;=MOD(Wochenmengen!$D$2:$D$251-Wochenmengen!$C$2:$C$251,52))*Wochenmengen!$F$2:$F$251)/$D51))</f>
        <v/>
      </c>
      <c r="AE51" s="36">
        <f>IF(OR($A51="",$B51="",$C51="",N($D51)=0),"",IF(MOD(26-$B51,52)&gt;MOD($C51-$B51,52),"",SUMPRODUCT((Sätze!$B$2:$B$251=$A51)*(Wochenmengen!$C$2:$C$251&gt;0)*(MOD(26-Wochenmengen!$C$2:$C$251,52)&lt;=MOD(Wochenmengen!$D$2:$D$251-Wochenmengen!$C$2:$C$251,52))*Wochenmengen!$F$2:$F$251)/$D51))</f>
        <v/>
      </c>
      <c r="AF51" s="36">
        <f>IF(OR($A51="",$B51="",$C51="",N($D51)=0),"",IF(MOD(27-$B51,52)&gt;MOD($C51-$B51,52),"",SUMPRODUCT((Sätze!$B$2:$B$251=$A51)*(Wochenmengen!$C$2:$C$251&gt;0)*(MOD(27-Wochenmengen!$C$2:$C$251,52)&lt;=MOD(Wochenmengen!$D$2:$D$251-Wochenmengen!$C$2:$C$251,52))*Wochenmengen!$F$2:$F$251)/$D51))</f>
        <v/>
      </c>
      <c r="AG51" s="36">
        <f>IF(OR($A51="",$B51="",$C51="",N($D51)=0),"",IF(MOD(28-$B51,52)&gt;MOD($C51-$B51,52),"",SUMPRODUCT((Sätze!$B$2:$B$251=$A51)*(Wochenmengen!$C$2:$C$251&gt;0)*(MOD(28-Wochenmengen!$C$2:$C$251,52)&lt;=MOD(Wochenmengen!$D$2:$D$251-Wochenmengen!$C$2:$C$251,52))*Wochenmengen!$F$2:$F$251)/$D51))</f>
        <v/>
      </c>
      <c r="AH51" s="36">
        <f>IF(OR($A51="",$B51="",$C51="",N($D51)=0),"",IF(MOD(29-$B51,52)&gt;MOD($C51-$B51,52),"",SUMPRODUCT((Sätze!$B$2:$B$251=$A51)*(Wochenmengen!$C$2:$C$251&gt;0)*(MOD(29-Wochenmengen!$C$2:$C$251,52)&lt;=MOD(Wochenmengen!$D$2:$D$251-Wochenmengen!$C$2:$C$251,52))*Wochenmengen!$F$2:$F$251)/$D51))</f>
        <v/>
      </c>
      <c r="AI51" s="36">
        <f>IF(OR($A51="",$B51="",$C51="",N($D51)=0),"",IF(MOD(30-$B51,52)&gt;MOD($C51-$B51,52),"",SUMPRODUCT((Sätze!$B$2:$B$251=$A51)*(Wochenmengen!$C$2:$C$251&gt;0)*(MOD(30-Wochenmengen!$C$2:$C$251,52)&lt;=MOD(Wochenmengen!$D$2:$D$251-Wochenmengen!$C$2:$C$251,52))*Wochenmengen!$F$2:$F$251)/$D51))</f>
        <v/>
      </c>
      <c r="AJ51" s="36">
        <f>IF(OR($A51="",$B51="",$C51="",N($D51)=0),"",IF(MOD(31-$B51,52)&gt;MOD($C51-$B51,52),"",SUMPRODUCT((Sätze!$B$2:$B$251=$A51)*(Wochenmengen!$C$2:$C$251&gt;0)*(MOD(31-Wochenmengen!$C$2:$C$251,52)&lt;=MOD(Wochenmengen!$D$2:$D$251-Wochenmengen!$C$2:$C$251,52))*Wochenmengen!$F$2:$F$251)/$D51))</f>
        <v/>
      </c>
      <c r="AK51" s="36">
        <f>IF(OR($A51="",$B51="",$C51="",N($D51)=0),"",IF(MOD(32-$B51,52)&gt;MOD($C51-$B51,52),"",SUMPRODUCT((Sätze!$B$2:$B$251=$A51)*(Wochenmengen!$C$2:$C$251&gt;0)*(MOD(32-Wochenmengen!$C$2:$C$251,52)&lt;=MOD(Wochenmengen!$D$2:$D$251-Wochenmengen!$C$2:$C$251,52))*Wochenmengen!$F$2:$F$251)/$D51))</f>
        <v/>
      </c>
      <c r="AL51" s="36">
        <f>IF(OR($A51="",$B51="",$C51="",N($D51)=0),"",IF(MOD(33-$B51,52)&gt;MOD($C51-$B51,52),"",SUMPRODUCT((Sätze!$B$2:$B$251=$A51)*(Wochenmengen!$C$2:$C$251&gt;0)*(MOD(33-Wochenmengen!$C$2:$C$251,52)&lt;=MOD(Wochenmengen!$D$2:$D$251-Wochenmengen!$C$2:$C$251,52))*Wochenmengen!$F$2:$F$251)/$D51))</f>
        <v/>
      </c>
      <c r="AM51" s="36">
        <f>IF(OR($A51="",$B51="",$C51="",N($D51)=0),"",IF(MOD(34-$B51,52)&gt;MOD($C51-$B51,52),"",SUMPRODUCT((Sätze!$B$2:$B$251=$A51)*(Wochenmengen!$C$2:$C$251&gt;0)*(MOD(34-Wochenmengen!$C$2:$C$251,52)&lt;=MOD(Wochenmengen!$D$2:$D$251-Wochenmengen!$C$2:$C$251,52))*Wochenmengen!$F$2:$F$251)/$D51))</f>
        <v/>
      </c>
      <c r="AN51" s="36">
        <f>IF(OR($A51="",$B51="",$C51="",N($D51)=0),"",IF(MOD(35-$B51,52)&gt;MOD($C51-$B51,52),"",SUMPRODUCT((Sätze!$B$2:$B$251=$A51)*(Wochenmengen!$C$2:$C$251&gt;0)*(MOD(35-Wochenmengen!$C$2:$C$251,52)&lt;=MOD(Wochenmengen!$D$2:$D$251-Wochenmengen!$C$2:$C$251,52))*Wochenmengen!$F$2:$F$251)/$D51))</f>
        <v/>
      </c>
      <c r="AO51" s="36">
        <f>IF(OR($A51="",$B51="",$C51="",N($D51)=0),"",IF(MOD(36-$B51,52)&gt;MOD($C51-$B51,52),"",SUMPRODUCT((Sätze!$B$2:$B$251=$A51)*(Wochenmengen!$C$2:$C$251&gt;0)*(MOD(36-Wochenmengen!$C$2:$C$251,52)&lt;=MOD(Wochenmengen!$D$2:$D$251-Wochenmengen!$C$2:$C$251,52))*Wochenmengen!$F$2:$F$251)/$D51))</f>
        <v/>
      </c>
      <c r="AP51" s="36">
        <f>IF(OR($A51="",$B51="",$C51="",N($D51)=0),"",IF(MOD(37-$B51,52)&gt;MOD($C51-$B51,52),"",SUMPRODUCT((Sätze!$B$2:$B$251=$A51)*(Wochenmengen!$C$2:$C$251&gt;0)*(MOD(37-Wochenmengen!$C$2:$C$251,52)&lt;=MOD(Wochenmengen!$D$2:$D$251-Wochenmengen!$C$2:$C$251,52))*Wochenmengen!$F$2:$F$251)/$D51))</f>
        <v/>
      </c>
      <c r="AQ51" s="36">
        <f>IF(OR($A51="",$B51="",$C51="",N($D51)=0),"",IF(MOD(38-$B51,52)&gt;MOD($C51-$B51,52),"",SUMPRODUCT((Sätze!$B$2:$B$251=$A51)*(Wochenmengen!$C$2:$C$251&gt;0)*(MOD(38-Wochenmengen!$C$2:$C$251,52)&lt;=MOD(Wochenmengen!$D$2:$D$251-Wochenmengen!$C$2:$C$251,52))*Wochenmengen!$F$2:$F$251)/$D51))</f>
        <v/>
      </c>
      <c r="AR51" s="36">
        <f>IF(OR($A51="",$B51="",$C51="",N($D51)=0),"",IF(MOD(39-$B51,52)&gt;MOD($C51-$B51,52),"",SUMPRODUCT((Sätze!$B$2:$B$251=$A51)*(Wochenmengen!$C$2:$C$251&gt;0)*(MOD(39-Wochenmengen!$C$2:$C$251,52)&lt;=MOD(Wochenmengen!$D$2:$D$251-Wochenmengen!$C$2:$C$251,52))*Wochenmengen!$F$2:$F$251)/$D51))</f>
        <v/>
      </c>
      <c r="AS51" s="36">
        <f>IF(OR($A51="",$B51="",$C51="",N($D51)=0),"",IF(MOD(40-$B51,52)&gt;MOD($C51-$B51,52),"",SUMPRODUCT((Sätze!$B$2:$B$251=$A51)*(Wochenmengen!$C$2:$C$251&gt;0)*(MOD(40-Wochenmengen!$C$2:$C$251,52)&lt;=MOD(Wochenmengen!$D$2:$D$251-Wochenmengen!$C$2:$C$251,52))*Wochenmengen!$F$2:$F$251)/$D51))</f>
        <v/>
      </c>
      <c r="AT51" s="36">
        <f>IF(OR($A51="",$B51="",$C51="",N($D51)=0),"",IF(MOD(41-$B51,52)&gt;MOD($C51-$B51,52),"",SUMPRODUCT((Sätze!$B$2:$B$251=$A51)*(Wochenmengen!$C$2:$C$251&gt;0)*(MOD(41-Wochenmengen!$C$2:$C$251,52)&lt;=MOD(Wochenmengen!$D$2:$D$251-Wochenmengen!$C$2:$C$251,52))*Wochenmengen!$F$2:$F$251)/$D51))</f>
        <v/>
      </c>
      <c r="AU51" s="36">
        <f>IF(OR($A51="",$B51="",$C51="",N($D51)=0),"",IF(MOD(42-$B51,52)&gt;MOD($C51-$B51,52),"",SUMPRODUCT((Sätze!$B$2:$B$251=$A51)*(Wochenmengen!$C$2:$C$251&gt;0)*(MOD(42-Wochenmengen!$C$2:$C$251,52)&lt;=MOD(Wochenmengen!$D$2:$D$251-Wochenmengen!$C$2:$C$251,52))*Wochenmengen!$F$2:$F$251)/$D51))</f>
        <v/>
      </c>
      <c r="AV51" s="36">
        <f>IF(OR($A51="",$B51="",$C51="",N($D51)=0),"",IF(MOD(43-$B51,52)&gt;MOD($C51-$B51,52),"",SUMPRODUCT((Sätze!$B$2:$B$251=$A51)*(Wochenmengen!$C$2:$C$251&gt;0)*(MOD(43-Wochenmengen!$C$2:$C$251,52)&lt;=MOD(Wochenmengen!$D$2:$D$251-Wochenmengen!$C$2:$C$251,52))*Wochenmengen!$F$2:$F$251)/$D51))</f>
        <v/>
      </c>
      <c r="AW51" s="36">
        <f>IF(OR($A51="",$B51="",$C51="",N($D51)=0),"",IF(MOD(44-$B51,52)&gt;MOD($C51-$B51,52),"",SUMPRODUCT((Sätze!$B$2:$B$251=$A51)*(Wochenmengen!$C$2:$C$251&gt;0)*(MOD(44-Wochenmengen!$C$2:$C$251,52)&lt;=MOD(Wochenmengen!$D$2:$D$251-Wochenmengen!$C$2:$C$251,52))*Wochenmengen!$F$2:$F$251)/$D51))</f>
        <v/>
      </c>
      <c r="AX51" s="36">
        <f>IF(OR($A51="",$B51="",$C51="",N($D51)=0),"",IF(MOD(45-$B51,52)&gt;MOD($C51-$B51,52),"",SUMPRODUCT((Sätze!$B$2:$B$251=$A51)*(Wochenmengen!$C$2:$C$251&gt;0)*(MOD(45-Wochenmengen!$C$2:$C$251,52)&lt;=MOD(Wochenmengen!$D$2:$D$251-Wochenmengen!$C$2:$C$251,52))*Wochenmengen!$F$2:$F$251)/$D51))</f>
        <v/>
      </c>
      <c r="AY51" s="36">
        <f>IF(OR($A51="",$B51="",$C51="",N($D51)=0),"",IF(MOD(46-$B51,52)&gt;MOD($C51-$B51,52),"",SUMPRODUCT((Sätze!$B$2:$B$251=$A51)*(Wochenmengen!$C$2:$C$251&gt;0)*(MOD(46-Wochenmengen!$C$2:$C$251,52)&lt;=MOD(Wochenmengen!$D$2:$D$251-Wochenmengen!$C$2:$C$251,52))*Wochenmengen!$F$2:$F$251)/$D51))</f>
        <v/>
      </c>
      <c r="AZ51" s="36">
        <f>IF(OR($A51="",$B51="",$C51="",N($D51)=0),"",IF(MOD(47-$B51,52)&gt;MOD($C51-$B51,52),"",SUMPRODUCT((Sätze!$B$2:$B$251=$A51)*(Wochenmengen!$C$2:$C$251&gt;0)*(MOD(47-Wochenmengen!$C$2:$C$251,52)&lt;=MOD(Wochenmengen!$D$2:$D$251-Wochenmengen!$C$2:$C$251,52))*Wochenmengen!$F$2:$F$251)/$D51))</f>
        <v/>
      </c>
      <c r="BA51" s="36">
        <f>IF(OR($A51="",$B51="",$C51="",N($D51)=0),"",IF(MOD(48-$B51,52)&gt;MOD($C51-$B51,52),"",SUMPRODUCT((Sätze!$B$2:$B$251=$A51)*(Wochenmengen!$C$2:$C$251&gt;0)*(MOD(48-Wochenmengen!$C$2:$C$251,52)&lt;=MOD(Wochenmengen!$D$2:$D$251-Wochenmengen!$C$2:$C$251,52))*Wochenmengen!$F$2:$F$251)/$D51))</f>
        <v/>
      </c>
      <c r="BB51" s="36">
        <f>IF(OR($A51="",$B51="",$C51="",N($D51)=0),"",IF(MOD(49-$B51,52)&gt;MOD($C51-$B51,52),"",SUMPRODUCT((Sätze!$B$2:$B$251=$A51)*(Wochenmengen!$C$2:$C$251&gt;0)*(MOD(49-Wochenmengen!$C$2:$C$251,52)&lt;=MOD(Wochenmengen!$D$2:$D$251-Wochenmengen!$C$2:$C$251,52))*Wochenmengen!$F$2:$F$251)/$D51))</f>
        <v/>
      </c>
      <c r="BC51" s="36">
        <f>IF(OR($A51="",$B51="",$C51="",N($D51)=0),"",IF(MOD(50-$B51,52)&gt;MOD($C51-$B51,52),"",SUMPRODUCT((Sätze!$B$2:$B$251=$A51)*(Wochenmengen!$C$2:$C$251&gt;0)*(MOD(50-Wochenmengen!$C$2:$C$251,52)&lt;=MOD(Wochenmengen!$D$2:$D$251-Wochenmengen!$C$2:$C$251,52))*Wochenmengen!$F$2:$F$251)/$D51))</f>
        <v/>
      </c>
      <c r="BD51" s="36">
        <f>IF(OR($A51="",$B51="",$C51="",N($D51)=0),"",IF(MOD(51-$B51,52)&gt;MOD($C51-$B51,52),"",SUMPRODUCT((Sätze!$B$2:$B$251=$A51)*(Wochenmengen!$C$2:$C$251&gt;0)*(MOD(51-Wochenmengen!$C$2:$C$251,52)&lt;=MOD(Wochenmengen!$D$2:$D$251-Wochenmengen!$C$2:$C$251,52))*Wochenmengen!$F$2:$F$251)/$D51))</f>
        <v/>
      </c>
      <c r="BE51" s="36">
        <f>IF(OR($A51="",$B51="",$C51="",N($D51)=0),"",IF(MOD(52-$B51,52)&gt;MOD($C51-$B51,52),"",SUMPRODUCT((Sätze!$B$2:$B$251=$A51)*(Wochenmengen!$C$2:$C$251&gt;0)*(MOD(52-Wochenmengen!$C$2:$C$251,52)&lt;=MOD(Wochenmengen!$D$2:$D$251-Wochenmengen!$C$2:$C$251,52))*Wochenmengen!$F$2:$F$251)/$D51))</f>
        <v/>
      </c>
      <c r="BF51" s="26">
        <f>IF($A51="","",SUMPRODUCT((F51:BE51&lt;&gt;"")*(F51:BE51&lt;1)))</f>
        <v/>
      </c>
    </row>
    <row r="52">
      <c r="A52" s="10">
        <f>IF(Bedarf!$B58="","",Bedarf!$B58)</f>
        <v/>
      </c>
      <c r="B52" s="26">
        <f>IF($A52="","",IF(Bedarf!$E58&lt;&gt;"",Bedarf!$E58,IFERROR(IF(_xlfn.MINIFS(Sätze!$H$2:$H$251,Sätze!$B$2:$B$251,$A52)=0,"",_xlfn.MINIFS(Sätze!$H$2:$H$251,Sätze!$B$2:$B$251,$A52)),"")))</f>
        <v/>
      </c>
      <c r="C52" s="26">
        <f>IF($A52="","",IF(Bedarf!$F58&lt;&gt;"",Bedarf!$F58,IFERROR(IF(_xlfn.MAXIFS(Sätze!$I$2:$I$251,Sätze!$B$2:$B$251,$A52)=0,"",_xlfn.MAXIFS(Sätze!$I$2:$I$251,Sätze!$B$2:$B$251,$A52)),"")))</f>
        <v/>
      </c>
      <c r="D52" s="15">
        <f>IF(OR($A52="",N(Bedarf!$G58)=0),"",Bedarf!$G58)</f>
        <v/>
      </c>
      <c r="E52" s="10">
        <f>IF($A52="","",T(Bedarf!$D58))</f>
        <v/>
      </c>
      <c r="F52" s="36">
        <f>IF(OR($A52="",$B52="",$C52="",N($D52)=0),"",IF(MOD(1-$B52,52)&gt;MOD($C52-$B52,52),"",SUMPRODUCT((Sätze!$B$2:$B$251=$A52)*(Wochenmengen!$C$2:$C$251&gt;0)*(MOD(1-Wochenmengen!$C$2:$C$251,52)&lt;=MOD(Wochenmengen!$D$2:$D$251-Wochenmengen!$C$2:$C$251,52))*Wochenmengen!$F$2:$F$251)/$D52))</f>
        <v/>
      </c>
      <c r="G52" s="36">
        <f>IF(OR($A52="",$B52="",$C52="",N($D52)=0),"",IF(MOD(2-$B52,52)&gt;MOD($C52-$B52,52),"",SUMPRODUCT((Sätze!$B$2:$B$251=$A52)*(Wochenmengen!$C$2:$C$251&gt;0)*(MOD(2-Wochenmengen!$C$2:$C$251,52)&lt;=MOD(Wochenmengen!$D$2:$D$251-Wochenmengen!$C$2:$C$251,52))*Wochenmengen!$F$2:$F$251)/$D52))</f>
        <v/>
      </c>
      <c r="H52" s="36">
        <f>IF(OR($A52="",$B52="",$C52="",N($D52)=0),"",IF(MOD(3-$B52,52)&gt;MOD($C52-$B52,52),"",SUMPRODUCT((Sätze!$B$2:$B$251=$A52)*(Wochenmengen!$C$2:$C$251&gt;0)*(MOD(3-Wochenmengen!$C$2:$C$251,52)&lt;=MOD(Wochenmengen!$D$2:$D$251-Wochenmengen!$C$2:$C$251,52))*Wochenmengen!$F$2:$F$251)/$D52))</f>
        <v/>
      </c>
      <c r="I52" s="36">
        <f>IF(OR($A52="",$B52="",$C52="",N($D52)=0),"",IF(MOD(4-$B52,52)&gt;MOD($C52-$B52,52),"",SUMPRODUCT((Sätze!$B$2:$B$251=$A52)*(Wochenmengen!$C$2:$C$251&gt;0)*(MOD(4-Wochenmengen!$C$2:$C$251,52)&lt;=MOD(Wochenmengen!$D$2:$D$251-Wochenmengen!$C$2:$C$251,52))*Wochenmengen!$F$2:$F$251)/$D52))</f>
        <v/>
      </c>
      <c r="J52" s="36">
        <f>IF(OR($A52="",$B52="",$C52="",N($D52)=0),"",IF(MOD(5-$B52,52)&gt;MOD($C52-$B52,52),"",SUMPRODUCT((Sätze!$B$2:$B$251=$A52)*(Wochenmengen!$C$2:$C$251&gt;0)*(MOD(5-Wochenmengen!$C$2:$C$251,52)&lt;=MOD(Wochenmengen!$D$2:$D$251-Wochenmengen!$C$2:$C$251,52))*Wochenmengen!$F$2:$F$251)/$D52))</f>
        <v/>
      </c>
      <c r="K52" s="36">
        <f>IF(OR($A52="",$B52="",$C52="",N($D52)=0),"",IF(MOD(6-$B52,52)&gt;MOD($C52-$B52,52),"",SUMPRODUCT((Sätze!$B$2:$B$251=$A52)*(Wochenmengen!$C$2:$C$251&gt;0)*(MOD(6-Wochenmengen!$C$2:$C$251,52)&lt;=MOD(Wochenmengen!$D$2:$D$251-Wochenmengen!$C$2:$C$251,52))*Wochenmengen!$F$2:$F$251)/$D52))</f>
        <v/>
      </c>
      <c r="L52" s="36">
        <f>IF(OR($A52="",$B52="",$C52="",N($D52)=0),"",IF(MOD(7-$B52,52)&gt;MOD($C52-$B52,52),"",SUMPRODUCT((Sätze!$B$2:$B$251=$A52)*(Wochenmengen!$C$2:$C$251&gt;0)*(MOD(7-Wochenmengen!$C$2:$C$251,52)&lt;=MOD(Wochenmengen!$D$2:$D$251-Wochenmengen!$C$2:$C$251,52))*Wochenmengen!$F$2:$F$251)/$D52))</f>
        <v/>
      </c>
      <c r="M52" s="36">
        <f>IF(OR($A52="",$B52="",$C52="",N($D52)=0),"",IF(MOD(8-$B52,52)&gt;MOD($C52-$B52,52),"",SUMPRODUCT((Sätze!$B$2:$B$251=$A52)*(Wochenmengen!$C$2:$C$251&gt;0)*(MOD(8-Wochenmengen!$C$2:$C$251,52)&lt;=MOD(Wochenmengen!$D$2:$D$251-Wochenmengen!$C$2:$C$251,52))*Wochenmengen!$F$2:$F$251)/$D52))</f>
        <v/>
      </c>
      <c r="N52" s="36">
        <f>IF(OR($A52="",$B52="",$C52="",N($D52)=0),"",IF(MOD(9-$B52,52)&gt;MOD($C52-$B52,52),"",SUMPRODUCT((Sätze!$B$2:$B$251=$A52)*(Wochenmengen!$C$2:$C$251&gt;0)*(MOD(9-Wochenmengen!$C$2:$C$251,52)&lt;=MOD(Wochenmengen!$D$2:$D$251-Wochenmengen!$C$2:$C$251,52))*Wochenmengen!$F$2:$F$251)/$D52))</f>
        <v/>
      </c>
      <c r="O52" s="36">
        <f>IF(OR($A52="",$B52="",$C52="",N($D52)=0),"",IF(MOD(10-$B52,52)&gt;MOD($C52-$B52,52),"",SUMPRODUCT((Sätze!$B$2:$B$251=$A52)*(Wochenmengen!$C$2:$C$251&gt;0)*(MOD(10-Wochenmengen!$C$2:$C$251,52)&lt;=MOD(Wochenmengen!$D$2:$D$251-Wochenmengen!$C$2:$C$251,52))*Wochenmengen!$F$2:$F$251)/$D52))</f>
        <v/>
      </c>
      <c r="P52" s="36">
        <f>IF(OR($A52="",$B52="",$C52="",N($D52)=0),"",IF(MOD(11-$B52,52)&gt;MOD($C52-$B52,52),"",SUMPRODUCT((Sätze!$B$2:$B$251=$A52)*(Wochenmengen!$C$2:$C$251&gt;0)*(MOD(11-Wochenmengen!$C$2:$C$251,52)&lt;=MOD(Wochenmengen!$D$2:$D$251-Wochenmengen!$C$2:$C$251,52))*Wochenmengen!$F$2:$F$251)/$D52))</f>
        <v/>
      </c>
      <c r="Q52" s="36">
        <f>IF(OR($A52="",$B52="",$C52="",N($D52)=0),"",IF(MOD(12-$B52,52)&gt;MOD($C52-$B52,52),"",SUMPRODUCT((Sätze!$B$2:$B$251=$A52)*(Wochenmengen!$C$2:$C$251&gt;0)*(MOD(12-Wochenmengen!$C$2:$C$251,52)&lt;=MOD(Wochenmengen!$D$2:$D$251-Wochenmengen!$C$2:$C$251,52))*Wochenmengen!$F$2:$F$251)/$D52))</f>
        <v/>
      </c>
      <c r="R52" s="36">
        <f>IF(OR($A52="",$B52="",$C52="",N($D52)=0),"",IF(MOD(13-$B52,52)&gt;MOD($C52-$B52,52),"",SUMPRODUCT((Sätze!$B$2:$B$251=$A52)*(Wochenmengen!$C$2:$C$251&gt;0)*(MOD(13-Wochenmengen!$C$2:$C$251,52)&lt;=MOD(Wochenmengen!$D$2:$D$251-Wochenmengen!$C$2:$C$251,52))*Wochenmengen!$F$2:$F$251)/$D52))</f>
        <v/>
      </c>
      <c r="S52" s="36">
        <f>IF(OR($A52="",$B52="",$C52="",N($D52)=0),"",IF(MOD(14-$B52,52)&gt;MOD($C52-$B52,52),"",SUMPRODUCT((Sätze!$B$2:$B$251=$A52)*(Wochenmengen!$C$2:$C$251&gt;0)*(MOD(14-Wochenmengen!$C$2:$C$251,52)&lt;=MOD(Wochenmengen!$D$2:$D$251-Wochenmengen!$C$2:$C$251,52))*Wochenmengen!$F$2:$F$251)/$D52))</f>
        <v/>
      </c>
      <c r="T52" s="36">
        <f>IF(OR($A52="",$B52="",$C52="",N($D52)=0),"",IF(MOD(15-$B52,52)&gt;MOD($C52-$B52,52),"",SUMPRODUCT((Sätze!$B$2:$B$251=$A52)*(Wochenmengen!$C$2:$C$251&gt;0)*(MOD(15-Wochenmengen!$C$2:$C$251,52)&lt;=MOD(Wochenmengen!$D$2:$D$251-Wochenmengen!$C$2:$C$251,52))*Wochenmengen!$F$2:$F$251)/$D52))</f>
        <v/>
      </c>
      <c r="U52" s="36">
        <f>IF(OR($A52="",$B52="",$C52="",N($D52)=0),"",IF(MOD(16-$B52,52)&gt;MOD($C52-$B52,52),"",SUMPRODUCT((Sätze!$B$2:$B$251=$A52)*(Wochenmengen!$C$2:$C$251&gt;0)*(MOD(16-Wochenmengen!$C$2:$C$251,52)&lt;=MOD(Wochenmengen!$D$2:$D$251-Wochenmengen!$C$2:$C$251,52))*Wochenmengen!$F$2:$F$251)/$D52))</f>
        <v/>
      </c>
      <c r="V52" s="36">
        <f>IF(OR($A52="",$B52="",$C52="",N($D52)=0),"",IF(MOD(17-$B52,52)&gt;MOD($C52-$B52,52),"",SUMPRODUCT((Sätze!$B$2:$B$251=$A52)*(Wochenmengen!$C$2:$C$251&gt;0)*(MOD(17-Wochenmengen!$C$2:$C$251,52)&lt;=MOD(Wochenmengen!$D$2:$D$251-Wochenmengen!$C$2:$C$251,52))*Wochenmengen!$F$2:$F$251)/$D52))</f>
        <v/>
      </c>
      <c r="W52" s="36">
        <f>IF(OR($A52="",$B52="",$C52="",N($D52)=0),"",IF(MOD(18-$B52,52)&gt;MOD($C52-$B52,52),"",SUMPRODUCT((Sätze!$B$2:$B$251=$A52)*(Wochenmengen!$C$2:$C$251&gt;0)*(MOD(18-Wochenmengen!$C$2:$C$251,52)&lt;=MOD(Wochenmengen!$D$2:$D$251-Wochenmengen!$C$2:$C$251,52))*Wochenmengen!$F$2:$F$251)/$D52))</f>
        <v/>
      </c>
      <c r="X52" s="36">
        <f>IF(OR($A52="",$B52="",$C52="",N($D52)=0),"",IF(MOD(19-$B52,52)&gt;MOD($C52-$B52,52),"",SUMPRODUCT((Sätze!$B$2:$B$251=$A52)*(Wochenmengen!$C$2:$C$251&gt;0)*(MOD(19-Wochenmengen!$C$2:$C$251,52)&lt;=MOD(Wochenmengen!$D$2:$D$251-Wochenmengen!$C$2:$C$251,52))*Wochenmengen!$F$2:$F$251)/$D52))</f>
        <v/>
      </c>
      <c r="Y52" s="36">
        <f>IF(OR($A52="",$B52="",$C52="",N($D52)=0),"",IF(MOD(20-$B52,52)&gt;MOD($C52-$B52,52),"",SUMPRODUCT((Sätze!$B$2:$B$251=$A52)*(Wochenmengen!$C$2:$C$251&gt;0)*(MOD(20-Wochenmengen!$C$2:$C$251,52)&lt;=MOD(Wochenmengen!$D$2:$D$251-Wochenmengen!$C$2:$C$251,52))*Wochenmengen!$F$2:$F$251)/$D52))</f>
        <v/>
      </c>
      <c r="Z52" s="36">
        <f>IF(OR($A52="",$B52="",$C52="",N($D52)=0),"",IF(MOD(21-$B52,52)&gt;MOD($C52-$B52,52),"",SUMPRODUCT((Sätze!$B$2:$B$251=$A52)*(Wochenmengen!$C$2:$C$251&gt;0)*(MOD(21-Wochenmengen!$C$2:$C$251,52)&lt;=MOD(Wochenmengen!$D$2:$D$251-Wochenmengen!$C$2:$C$251,52))*Wochenmengen!$F$2:$F$251)/$D52))</f>
        <v/>
      </c>
      <c r="AA52" s="36">
        <f>IF(OR($A52="",$B52="",$C52="",N($D52)=0),"",IF(MOD(22-$B52,52)&gt;MOD($C52-$B52,52),"",SUMPRODUCT((Sätze!$B$2:$B$251=$A52)*(Wochenmengen!$C$2:$C$251&gt;0)*(MOD(22-Wochenmengen!$C$2:$C$251,52)&lt;=MOD(Wochenmengen!$D$2:$D$251-Wochenmengen!$C$2:$C$251,52))*Wochenmengen!$F$2:$F$251)/$D52))</f>
        <v/>
      </c>
      <c r="AB52" s="36">
        <f>IF(OR($A52="",$B52="",$C52="",N($D52)=0),"",IF(MOD(23-$B52,52)&gt;MOD($C52-$B52,52),"",SUMPRODUCT((Sätze!$B$2:$B$251=$A52)*(Wochenmengen!$C$2:$C$251&gt;0)*(MOD(23-Wochenmengen!$C$2:$C$251,52)&lt;=MOD(Wochenmengen!$D$2:$D$251-Wochenmengen!$C$2:$C$251,52))*Wochenmengen!$F$2:$F$251)/$D52))</f>
        <v/>
      </c>
      <c r="AC52" s="36">
        <f>IF(OR($A52="",$B52="",$C52="",N($D52)=0),"",IF(MOD(24-$B52,52)&gt;MOD($C52-$B52,52),"",SUMPRODUCT((Sätze!$B$2:$B$251=$A52)*(Wochenmengen!$C$2:$C$251&gt;0)*(MOD(24-Wochenmengen!$C$2:$C$251,52)&lt;=MOD(Wochenmengen!$D$2:$D$251-Wochenmengen!$C$2:$C$251,52))*Wochenmengen!$F$2:$F$251)/$D52))</f>
        <v/>
      </c>
      <c r="AD52" s="36">
        <f>IF(OR($A52="",$B52="",$C52="",N($D52)=0),"",IF(MOD(25-$B52,52)&gt;MOD($C52-$B52,52),"",SUMPRODUCT((Sätze!$B$2:$B$251=$A52)*(Wochenmengen!$C$2:$C$251&gt;0)*(MOD(25-Wochenmengen!$C$2:$C$251,52)&lt;=MOD(Wochenmengen!$D$2:$D$251-Wochenmengen!$C$2:$C$251,52))*Wochenmengen!$F$2:$F$251)/$D52))</f>
        <v/>
      </c>
      <c r="AE52" s="36">
        <f>IF(OR($A52="",$B52="",$C52="",N($D52)=0),"",IF(MOD(26-$B52,52)&gt;MOD($C52-$B52,52),"",SUMPRODUCT((Sätze!$B$2:$B$251=$A52)*(Wochenmengen!$C$2:$C$251&gt;0)*(MOD(26-Wochenmengen!$C$2:$C$251,52)&lt;=MOD(Wochenmengen!$D$2:$D$251-Wochenmengen!$C$2:$C$251,52))*Wochenmengen!$F$2:$F$251)/$D52))</f>
        <v/>
      </c>
      <c r="AF52" s="36">
        <f>IF(OR($A52="",$B52="",$C52="",N($D52)=0),"",IF(MOD(27-$B52,52)&gt;MOD($C52-$B52,52),"",SUMPRODUCT((Sätze!$B$2:$B$251=$A52)*(Wochenmengen!$C$2:$C$251&gt;0)*(MOD(27-Wochenmengen!$C$2:$C$251,52)&lt;=MOD(Wochenmengen!$D$2:$D$251-Wochenmengen!$C$2:$C$251,52))*Wochenmengen!$F$2:$F$251)/$D52))</f>
        <v/>
      </c>
      <c r="AG52" s="36">
        <f>IF(OR($A52="",$B52="",$C52="",N($D52)=0),"",IF(MOD(28-$B52,52)&gt;MOD($C52-$B52,52),"",SUMPRODUCT((Sätze!$B$2:$B$251=$A52)*(Wochenmengen!$C$2:$C$251&gt;0)*(MOD(28-Wochenmengen!$C$2:$C$251,52)&lt;=MOD(Wochenmengen!$D$2:$D$251-Wochenmengen!$C$2:$C$251,52))*Wochenmengen!$F$2:$F$251)/$D52))</f>
        <v/>
      </c>
      <c r="AH52" s="36">
        <f>IF(OR($A52="",$B52="",$C52="",N($D52)=0),"",IF(MOD(29-$B52,52)&gt;MOD($C52-$B52,52),"",SUMPRODUCT((Sätze!$B$2:$B$251=$A52)*(Wochenmengen!$C$2:$C$251&gt;0)*(MOD(29-Wochenmengen!$C$2:$C$251,52)&lt;=MOD(Wochenmengen!$D$2:$D$251-Wochenmengen!$C$2:$C$251,52))*Wochenmengen!$F$2:$F$251)/$D52))</f>
        <v/>
      </c>
      <c r="AI52" s="36">
        <f>IF(OR($A52="",$B52="",$C52="",N($D52)=0),"",IF(MOD(30-$B52,52)&gt;MOD($C52-$B52,52),"",SUMPRODUCT((Sätze!$B$2:$B$251=$A52)*(Wochenmengen!$C$2:$C$251&gt;0)*(MOD(30-Wochenmengen!$C$2:$C$251,52)&lt;=MOD(Wochenmengen!$D$2:$D$251-Wochenmengen!$C$2:$C$251,52))*Wochenmengen!$F$2:$F$251)/$D52))</f>
        <v/>
      </c>
      <c r="AJ52" s="36">
        <f>IF(OR($A52="",$B52="",$C52="",N($D52)=0),"",IF(MOD(31-$B52,52)&gt;MOD($C52-$B52,52),"",SUMPRODUCT((Sätze!$B$2:$B$251=$A52)*(Wochenmengen!$C$2:$C$251&gt;0)*(MOD(31-Wochenmengen!$C$2:$C$251,52)&lt;=MOD(Wochenmengen!$D$2:$D$251-Wochenmengen!$C$2:$C$251,52))*Wochenmengen!$F$2:$F$251)/$D52))</f>
        <v/>
      </c>
      <c r="AK52" s="36">
        <f>IF(OR($A52="",$B52="",$C52="",N($D52)=0),"",IF(MOD(32-$B52,52)&gt;MOD($C52-$B52,52),"",SUMPRODUCT((Sätze!$B$2:$B$251=$A52)*(Wochenmengen!$C$2:$C$251&gt;0)*(MOD(32-Wochenmengen!$C$2:$C$251,52)&lt;=MOD(Wochenmengen!$D$2:$D$251-Wochenmengen!$C$2:$C$251,52))*Wochenmengen!$F$2:$F$251)/$D52))</f>
        <v/>
      </c>
      <c r="AL52" s="36">
        <f>IF(OR($A52="",$B52="",$C52="",N($D52)=0),"",IF(MOD(33-$B52,52)&gt;MOD($C52-$B52,52),"",SUMPRODUCT((Sätze!$B$2:$B$251=$A52)*(Wochenmengen!$C$2:$C$251&gt;0)*(MOD(33-Wochenmengen!$C$2:$C$251,52)&lt;=MOD(Wochenmengen!$D$2:$D$251-Wochenmengen!$C$2:$C$251,52))*Wochenmengen!$F$2:$F$251)/$D52))</f>
        <v/>
      </c>
      <c r="AM52" s="36">
        <f>IF(OR($A52="",$B52="",$C52="",N($D52)=0),"",IF(MOD(34-$B52,52)&gt;MOD($C52-$B52,52),"",SUMPRODUCT((Sätze!$B$2:$B$251=$A52)*(Wochenmengen!$C$2:$C$251&gt;0)*(MOD(34-Wochenmengen!$C$2:$C$251,52)&lt;=MOD(Wochenmengen!$D$2:$D$251-Wochenmengen!$C$2:$C$251,52))*Wochenmengen!$F$2:$F$251)/$D52))</f>
        <v/>
      </c>
      <c r="AN52" s="36">
        <f>IF(OR($A52="",$B52="",$C52="",N($D52)=0),"",IF(MOD(35-$B52,52)&gt;MOD($C52-$B52,52),"",SUMPRODUCT((Sätze!$B$2:$B$251=$A52)*(Wochenmengen!$C$2:$C$251&gt;0)*(MOD(35-Wochenmengen!$C$2:$C$251,52)&lt;=MOD(Wochenmengen!$D$2:$D$251-Wochenmengen!$C$2:$C$251,52))*Wochenmengen!$F$2:$F$251)/$D52))</f>
        <v/>
      </c>
      <c r="AO52" s="36">
        <f>IF(OR($A52="",$B52="",$C52="",N($D52)=0),"",IF(MOD(36-$B52,52)&gt;MOD($C52-$B52,52),"",SUMPRODUCT((Sätze!$B$2:$B$251=$A52)*(Wochenmengen!$C$2:$C$251&gt;0)*(MOD(36-Wochenmengen!$C$2:$C$251,52)&lt;=MOD(Wochenmengen!$D$2:$D$251-Wochenmengen!$C$2:$C$251,52))*Wochenmengen!$F$2:$F$251)/$D52))</f>
        <v/>
      </c>
      <c r="AP52" s="36">
        <f>IF(OR($A52="",$B52="",$C52="",N($D52)=0),"",IF(MOD(37-$B52,52)&gt;MOD($C52-$B52,52),"",SUMPRODUCT((Sätze!$B$2:$B$251=$A52)*(Wochenmengen!$C$2:$C$251&gt;0)*(MOD(37-Wochenmengen!$C$2:$C$251,52)&lt;=MOD(Wochenmengen!$D$2:$D$251-Wochenmengen!$C$2:$C$251,52))*Wochenmengen!$F$2:$F$251)/$D52))</f>
        <v/>
      </c>
      <c r="AQ52" s="36">
        <f>IF(OR($A52="",$B52="",$C52="",N($D52)=0),"",IF(MOD(38-$B52,52)&gt;MOD($C52-$B52,52),"",SUMPRODUCT((Sätze!$B$2:$B$251=$A52)*(Wochenmengen!$C$2:$C$251&gt;0)*(MOD(38-Wochenmengen!$C$2:$C$251,52)&lt;=MOD(Wochenmengen!$D$2:$D$251-Wochenmengen!$C$2:$C$251,52))*Wochenmengen!$F$2:$F$251)/$D52))</f>
        <v/>
      </c>
      <c r="AR52" s="36">
        <f>IF(OR($A52="",$B52="",$C52="",N($D52)=0),"",IF(MOD(39-$B52,52)&gt;MOD($C52-$B52,52),"",SUMPRODUCT((Sätze!$B$2:$B$251=$A52)*(Wochenmengen!$C$2:$C$251&gt;0)*(MOD(39-Wochenmengen!$C$2:$C$251,52)&lt;=MOD(Wochenmengen!$D$2:$D$251-Wochenmengen!$C$2:$C$251,52))*Wochenmengen!$F$2:$F$251)/$D52))</f>
        <v/>
      </c>
      <c r="AS52" s="36">
        <f>IF(OR($A52="",$B52="",$C52="",N($D52)=0),"",IF(MOD(40-$B52,52)&gt;MOD($C52-$B52,52),"",SUMPRODUCT((Sätze!$B$2:$B$251=$A52)*(Wochenmengen!$C$2:$C$251&gt;0)*(MOD(40-Wochenmengen!$C$2:$C$251,52)&lt;=MOD(Wochenmengen!$D$2:$D$251-Wochenmengen!$C$2:$C$251,52))*Wochenmengen!$F$2:$F$251)/$D52))</f>
        <v/>
      </c>
      <c r="AT52" s="36">
        <f>IF(OR($A52="",$B52="",$C52="",N($D52)=0),"",IF(MOD(41-$B52,52)&gt;MOD($C52-$B52,52),"",SUMPRODUCT((Sätze!$B$2:$B$251=$A52)*(Wochenmengen!$C$2:$C$251&gt;0)*(MOD(41-Wochenmengen!$C$2:$C$251,52)&lt;=MOD(Wochenmengen!$D$2:$D$251-Wochenmengen!$C$2:$C$251,52))*Wochenmengen!$F$2:$F$251)/$D52))</f>
        <v/>
      </c>
      <c r="AU52" s="36">
        <f>IF(OR($A52="",$B52="",$C52="",N($D52)=0),"",IF(MOD(42-$B52,52)&gt;MOD($C52-$B52,52),"",SUMPRODUCT((Sätze!$B$2:$B$251=$A52)*(Wochenmengen!$C$2:$C$251&gt;0)*(MOD(42-Wochenmengen!$C$2:$C$251,52)&lt;=MOD(Wochenmengen!$D$2:$D$251-Wochenmengen!$C$2:$C$251,52))*Wochenmengen!$F$2:$F$251)/$D52))</f>
        <v/>
      </c>
      <c r="AV52" s="36">
        <f>IF(OR($A52="",$B52="",$C52="",N($D52)=0),"",IF(MOD(43-$B52,52)&gt;MOD($C52-$B52,52),"",SUMPRODUCT((Sätze!$B$2:$B$251=$A52)*(Wochenmengen!$C$2:$C$251&gt;0)*(MOD(43-Wochenmengen!$C$2:$C$251,52)&lt;=MOD(Wochenmengen!$D$2:$D$251-Wochenmengen!$C$2:$C$251,52))*Wochenmengen!$F$2:$F$251)/$D52))</f>
        <v/>
      </c>
      <c r="AW52" s="36">
        <f>IF(OR($A52="",$B52="",$C52="",N($D52)=0),"",IF(MOD(44-$B52,52)&gt;MOD($C52-$B52,52),"",SUMPRODUCT((Sätze!$B$2:$B$251=$A52)*(Wochenmengen!$C$2:$C$251&gt;0)*(MOD(44-Wochenmengen!$C$2:$C$251,52)&lt;=MOD(Wochenmengen!$D$2:$D$251-Wochenmengen!$C$2:$C$251,52))*Wochenmengen!$F$2:$F$251)/$D52))</f>
        <v/>
      </c>
      <c r="AX52" s="36">
        <f>IF(OR($A52="",$B52="",$C52="",N($D52)=0),"",IF(MOD(45-$B52,52)&gt;MOD($C52-$B52,52),"",SUMPRODUCT((Sätze!$B$2:$B$251=$A52)*(Wochenmengen!$C$2:$C$251&gt;0)*(MOD(45-Wochenmengen!$C$2:$C$251,52)&lt;=MOD(Wochenmengen!$D$2:$D$251-Wochenmengen!$C$2:$C$251,52))*Wochenmengen!$F$2:$F$251)/$D52))</f>
        <v/>
      </c>
      <c r="AY52" s="36">
        <f>IF(OR($A52="",$B52="",$C52="",N($D52)=0),"",IF(MOD(46-$B52,52)&gt;MOD($C52-$B52,52),"",SUMPRODUCT((Sätze!$B$2:$B$251=$A52)*(Wochenmengen!$C$2:$C$251&gt;0)*(MOD(46-Wochenmengen!$C$2:$C$251,52)&lt;=MOD(Wochenmengen!$D$2:$D$251-Wochenmengen!$C$2:$C$251,52))*Wochenmengen!$F$2:$F$251)/$D52))</f>
        <v/>
      </c>
      <c r="AZ52" s="36">
        <f>IF(OR($A52="",$B52="",$C52="",N($D52)=0),"",IF(MOD(47-$B52,52)&gt;MOD($C52-$B52,52),"",SUMPRODUCT((Sätze!$B$2:$B$251=$A52)*(Wochenmengen!$C$2:$C$251&gt;0)*(MOD(47-Wochenmengen!$C$2:$C$251,52)&lt;=MOD(Wochenmengen!$D$2:$D$251-Wochenmengen!$C$2:$C$251,52))*Wochenmengen!$F$2:$F$251)/$D52))</f>
        <v/>
      </c>
      <c r="BA52" s="36">
        <f>IF(OR($A52="",$B52="",$C52="",N($D52)=0),"",IF(MOD(48-$B52,52)&gt;MOD($C52-$B52,52),"",SUMPRODUCT((Sätze!$B$2:$B$251=$A52)*(Wochenmengen!$C$2:$C$251&gt;0)*(MOD(48-Wochenmengen!$C$2:$C$251,52)&lt;=MOD(Wochenmengen!$D$2:$D$251-Wochenmengen!$C$2:$C$251,52))*Wochenmengen!$F$2:$F$251)/$D52))</f>
        <v/>
      </c>
      <c r="BB52" s="36">
        <f>IF(OR($A52="",$B52="",$C52="",N($D52)=0),"",IF(MOD(49-$B52,52)&gt;MOD($C52-$B52,52),"",SUMPRODUCT((Sätze!$B$2:$B$251=$A52)*(Wochenmengen!$C$2:$C$251&gt;0)*(MOD(49-Wochenmengen!$C$2:$C$251,52)&lt;=MOD(Wochenmengen!$D$2:$D$251-Wochenmengen!$C$2:$C$251,52))*Wochenmengen!$F$2:$F$251)/$D52))</f>
        <v/>
      </c>
      <c r="BC52" s="36">
        <f>IF(OR($A52="",$B52="",$C52="",N($D52)=0),"",IF(MOD(50-$B52,52)&gt;MOD($C52-$B52,52),"",SUMPRODUCT((Sätze!$B$2:$B$251=$A52)*(Wochenmengen!$C$2:$C$251&gt;0)*(MOD(50-Wochenmengen!$C$2:$C$251,52)&lt;=MOD(Wochenmengen!$D$2:$D$251-Wochenmengen!$C$2:$C$251,52))*Wochenmengen!$F$2:$F$251)/$D52))</f>
        <v/>
      </c>
      <c r="BD52" s="36">
        <f>IF(OR($A52="",$B52="",$C52="",N($D52)=0),"",IF(MOD(51-$B52,52)&gt;MOD($C52-$B52,52),"",SUMPRODUCT((Sätze!$B$2:$B$251=$A52)*(Wochenmengen!$C$2:$C$251&gt;0)*(MOD(51-Wochenmengen!$C$2:$C$251,52)&lt;=MOD(Wochenmengen!$D$2:$D$251-Wochenmengen!$C$2:$C$251,52))*Wochenmengen!$F$2:$F$251)/$D52))</f>
        <v/>
      </c>
      <c r="BE52" s="36">
        <f>IF(OR($A52="",$B52="",$C52="",N($D52)=0),"",IF(MOD(52-$B52,52)&gt;MOD($C52-$B52,52),"",SUMPRODUCT((Sätze!$B$2:$B$251=$A52)*(Wochenmengen!$C$2:$C$251&gt;0)*(MOD(52-Wochenmengen!$C$2:$C$251,52)&lt;=MOD(Wochenmengen!$D$2:$D$251-Wochenmengen!$C$2:$C$251,52))*Wochenmengen!$F$2:$F$251)/$D52))</f>
        <v/>
      </c>
      <c r="BF52" s="26">
        <f>IF($A52="","",SUMPRODUCT((F52:BE52&lt;&gt;"")*(F52:BE52&lt;1)))</f>
        <v/>
      </c>
    </row>
    <row r="53">
      <c r="A53" s="10">
        <f>IF(Bedarf!$B59="","",Bedarf!$B59)</f>
        <v/>
      </c>
      <c r="B53" s="26">
        <f>IF($A53="","",IF(Bedarf!$E59&lt;&gt;"",Bedarf!$E59,IFERROR(IF(_xlfn.MINIFS(Sätze!$H$2:$H$251,Sätze!$B$2:$B$251,$A53)=0,"",_xlfn.MINIFS(Sätze!$H$2:$H$251,Sätze!$B$2:$B$251,$A53)),"")))</f>
        <v/>
      </c>
      <c r="C53" s="26">
        <f>IF($A53="","",IF(Bedarf!$F59&lt;&gt;"",Bedarf!$F59,IFERROR(IF(_xlfn.MAXIFS(Sätze!$I$2:$I$251,Sätze!$B$2:$B$251,$A53)=0,"",_xlfn.MAXIFS(Sätze!$I$2:$I$251,Sätze!$B$2:$B$251,$A53)),"")))</f>
        <v/>
      </c>
      <c r="D53" s="15">
        <f>IF(OR($A53="",N(Bedarf!$G59)=0),"",Bedarf!$G59)</f>
        <v/>
      </c>
      <c r="E53" s="10">
        <f>IF($A53="","",T(Bedarf!$D59))</f>
        <v/>
      </c>
      <c r="F53" s="36">
        <f>IF(OR($A53="",$B53="",$C53="",N($D53)=0),"",IF(MOD(1-$B53,52)&gt;MOD($C53-$B53,52),"",SUMPRODUCT((Sätze!$B$2:$B$251=$A53)*(Wochenmengen!$C$2:$C$251&gt;0)*(MOD(1-Wochenmengen!$C$2:$C$251,52)&lt;=MOD(Wochenmengen!$D$2:$D$251-Wochenmengen!$C$2:$C$251,52))*Wochenmengen!$F$2:$F$251)/$D53))</f>
        <v/>
      </c>
      <c r="G53" s="36">
        <f>IF(OR($A53="",$B53="",$C53="",N($D53)=0),"",IF(MOD(2-$B53,52)&gt;MOD($C53-$B53,52),"",SUMPRODUCT((Sätze!$B$2:$B$251=$A53)*(Wochenmengen!$C$2:$C$251&gt;0)*(MOD(2-Wochenmengen!$C$2:$C$251,52)&lt;=MOD(Wochenmengen!$D$2:$D$251-Wochenmengen!$C$2:$C$251,52))*Wochenmengen!$F$2:$F$251)/$D53))</f>
        <v/>
      </c>
      <c r="H53" s="36">
        <f>IF(OR($A53="",$B53="",$C53="",N($D53)=0),"",IF(MOD(3-$B53,52)&gt;MOD($C53-$B53,52),"",SUMPRODUCT((Sätze!$B$2:$B$251=$A53)*(Wochenmengen!$C$2:$C$251&gt;0)*(MOD(3-Wochenmengen!$C$2:$C$251,52)&lt;=MOD(Wochenmengen!$D$2:$D$251-Wochenmengen!$C$2:$C$251,52))*Wochenmengen!$F$2:$F$251)/$D53))</f>
        <v/>
      </c>
      <c r="I53" s="36">
        <f>IF(OR($A53="",$B53="",$C53="",N($D53)=0),"",IF(MOD(4-$B53,52)&gt;MOD($C53-$B53,52),"",SUMPRODUCT((Sätze!$B$2:$B$251=$A53)*(Wochenmengen!$C$2:$C$251&gt;0)*(MOD(4-Wochenmengen!$C$2:$C$251,52)&lt;=MOD(Wochenmengen!$D$2:$D$251-Wochenmengen!$C$2:$C$251,52))*Wochenmengen!$F$2:$F$251)/$D53))</f>
        <v/>
      </c>
      <c r="J53" s="36">
        <f>IF(OR($A53="",$B53="",$C53="",N($D53)=0),"",IF(MOD(5-$B53,52)&gt;MOD($C53-$B53,52),"",SUMPRODUCT((Sätze!$B$2:$B$251=$A53)*(Wochenmengen!$C$2:$C$251&gt;0)*(MOD(5-Wochenmengen!$C$2:$C$251,52)&lt;=MOD(Wochenmengen!$D$2:$D$251-Wochenmengen!$C$2:$C$251,52))*Wochenmengen!$F$2:$F$251)/$D53))</f>
        <v/>
      </c>
      <c r="K53" s="36">
        <f>IF(OR($A53="",$B53="",$C53="",N($D53)=0),"",IF(MOD(6-$B53,52)&gt;MOD($C53-$B53,52),"",SUMPRODUCT((Sätze!$B$2:$B$251=$A53)*(Wochenmengen!$C$2:$C$251&gt;0)*(MOD(6-Wochenmengen!$C$2:$C$251,52)&lt;=MOD(Wochenmengen!$D$2:$D$251-Wochenmengen!$C$2:$C$251,52))*Wochenmengen!$F$2:$F$251)/$D53))</f>
        <v/>
      </c>
      <c r="L53" s="36">
        <f>IF(OR($A53="",$B53="",$C53="",N($D53)=0),"",IF(MOD(7-$B53,52)&gt;MOD($C53-$B53,52),"",SUMPRODUCT((Sätze!$B$2:$B$251=$A53)*(Wochenmengen!$C$2:$C$251&gt;0)*(MOD(7-Wochenmengen!$C$2:$C$251,52)&lt;=MOD(Wochenmengen!$D$2:$D$251-Wochenmengen!$C$2:$C$251,52))*Wochenmengen!$F$2:$F$251)/$D53))</f>
        <v/>
      </c>
      <c r="M53" s="36">
        <f>IF(OR($A53="",$B53="",$C53="",N($D53)=0),"",IF(MOD(8-$B53,52)&gt;MOD($C53-$B53,52),"",SUMPRODUCT((Sätze!$B$2:$B$251=$A53)*(Wochenmengen!$C$2:$C$251&gt;0)*(MOD(8-Wochenmengen!$C$2:$C$251,52)&lt;=MOD(Wochenmengen!$D$2:$D$251-Wochenmengen!$C$2:$C$251,52))*Wochenmengen!$F$2:$F$251)/$D53))</f>
        <v/>
      </c>
      <c r="N53" s="36">
        <f>IF(OR($A53="",$B53="",$C53="",N($D53)=0),"",IF(MOD(9-$B53,52)&gt;MOD($C53-$B53,52),"",SUMPRODUCT((Sätze!$B$2:$B$251=$A53)*(Wochenmengen!$C$2:$C$251&gt;0)*(MOD(9-Wochenmengen!$C$2:$C$251,52)&lt;=MOD(Wochenmengen!$D$2:$D$251-Wochenmengen!$C$2:$C$251,52))*Wochenmengen!$F$2:$F$251)/$D53))</f>
        <v/>
      </c>
      <c r="O53" s="36">
        <f>IF(OR($A53="",$B53="",$C53="",N($D53)=0),"",IF(MOD(10-$B53,52)&gt;MOD($C53-$B53,52),"",SUMPRODUCT((Sätze!$B$2:$B$251=$A53)*(Wochenmengen!$C$2:$C$251&gt;0)*(MOD(10-Wochenmengen!$C$2:$C$251,52)&lt;=MOD(Wochenmengen!$D$2:$D$251-Wochenmengen!$C$2:$C$251,52))*Wochenmengen!$F$2:$F$251)/$D53))</f>
        <v/>
      </c>
      <c r="P53" s="36">
        <f>IF(OR($A53="",$B53="",$C53="",N($D53)=0),"",IF(MOD(11-$B53,52)&gt;MOD($C53-$B53,52),"",SUMPRODUCT((Sätze!$B$2:$B$251=$A53)*(Wochenmengen!$C$2:$C$251&gt;0)*(MOD(11-Wochenmengen!$C$2:$C$251,52)&lt;=MOD(Wochenmengen!$D$2:$D$251-Wochenmengen!$C$2:$C$251,52))*Wochenmengen!$F$2:$F$251)/$D53))</f>
        <v/>
      </c>
      <c r="Q53" s="36">
        <f>IF(OR($A53="",$B53="",$C53="",N($D53)=0),"",IF(MOD(12-$B53,52)&gt;MOD($C53-$B53,52),"",SUMPRODUCT((Sätze!$B$2:$B$251=$A53)*(Wochenmengen!$C$2:$C$251&gt;0)*(MOD(12-Wochenmengen!$C$2:$C$251,52)&lt;=MOD(Wochenmengen!$D$2:$D$251-Wochenmengen!$C$2:$C$251,52))*Wochenmengen!$F$2:$F$251)/$D53))</f>
        <v/>
      </c>
      <c r="R53" s="36">
        <f>IF(OR($A53="",$B53="",$C53="",N($D53)=0),"",IF(MOD(13-$B53,52)&gt;MOD($C53-$B53,52),"",SUMPRODUCT((Sätze!$B$2:$B$251=$A53)*(Wochenmengen!$C$2:$C$251&gt;0)*(MOD(13-Wochenmengen!$C$2:$C$251,52)&lt;=MOD(Wochenmengen!$D$2:$D$251-Wochenmengen!$C$2:$C$251,52))*Wochenmengen!$F$2:$F$251)/$D53))</f>
        <v/>
      </c>
      <c r="S53" s="36">
        <f>IF(OR($A53="",$B53="",$C53="",N($D53)=0),"",IF(MOD(14-$B53,52)&gt;MOD($C53-$B53,52),"",SUMPRODUCT((Sätze!$B$2:$B$251=$A53)*(Wochenmengen!$C$2:$C$251&gt;0)*(MOD(14-Wochenmengen!$C$2:$C$251,52)&lt;=MOD(Wochenmengen!$D$2:$D$251-Wochenmengen!$C$2:$C$251,52))*Wochenmengen!$F$2:$F$251)/$D53))</f>
        <v/>
      </c>
      <c r="T53" s="36">
        <f>IF(OR($A53="",$B53="",$C53="",N($D53)=0),"",IF(MOD(15-$B53,52)&gt;MOD($C53-$B53,52),"",SUMPRODUCT((Sätze!$B$2:$B$251=$A53)*(Wochenmengen!$C$2:$C$251&gt;0)*(MOD(15-Wochenmengen!$C$2:$C$251,52)&lt;=MOD(Wochenmengen!$D$2:$D$251-Wochenmengen!$C$2:$C$251,52))*Wochenmengen!$F$2:$F$251)/$D53))</f>
        <v/>
      </c>
      <c r="U53" s="36">
        <f>IF(OR($A53="",$B53="",$C53="",N($D53)=0),"",IF(MOD(16-$B53,52)&gt;MOD($C53-$B53,52),"",SUMPRODUCT((Sätze!$B$2:$B$251=$A53)*(Wochenmengen!$C$2:$C$251&gt;0)*(MOD(16-Wochenmengen!$C$2:$C$251,52)&lt;=MOD(Wochenmengen!$D$2:$D$251-Wochenmengen!$C$2:$C$251,52))*Wochenmengen!$F$2:$F$251)/$D53))</f>
        <v/>
      </c>
      <c r="V53" s="36">
        <f>IF(OR($A53="",$B53="",$C53="",N($D53)=0),"",IF(MOD(17-$B53,52)&gt;MOD($C53-$B53,52),"",SUMPRODUCT((Sätze!$B$2:$B$251=$A53)*(Wochenmengen!$C$2:$C$251&gt;0)*(MOD(17-Wochenmengen!$C$2:$C$251,52)&lt;=MOD(Wochenmengen!$D$2:$D$251-Wochenmengen!$C$2:$C$251,52))*Wochenmengen!$F$2:$F$251)/$D53))</f>
        <v/>
      </c>
      <c r="W53" s="36">
        <f>IF(OR($A53="",$B53="",$C53="",N($D53)=0),"",IF(MOD(18-$B53,52)&gt;MOD($C53-$B53,52),"",SUMPRODUCT((Sätze!$B$2:$B$251=$A53)*(Wochenmengen!$C$2:$C$251&gt;0)*(MOD(18-Wochenmengen!$C$2:$C$251,52)&lt;=MOD(Wochenmengen!$D$2:$D$251-Wochenmengen!$C$2:$C$251,52))*Wochenmengen!$F$2:$F$251)/$D53))</f>
        <v/>
      </c>
      <c r="X53" s="36">
        <f>IF(OR($A53="",$B53="",$C53="",N($D53)=0),"",IF(MOD(19-$B53,52)&gt;MOD($C53-$B53,52),"",SUMPRODUCT((Sätze!$B$2:$B$251=$A53)*(Wochenmengen!$C$2:$C$251&gt;0)*(MOD(19-Wochenmengen!$C$2:$C$251,52)&lt;=MOD(Wochenmengen!$D$2:$D$251-Wochenmengen!$C$2:$C$251,52))*Wochenmengen!$F$2:$F$251)/$D53))</f>
        <v/>
      </c>
      <c r="Y53" s="36">
        <f>IF(OR($A53="",$B53="",$C53="",N($D53)=0),"",IF(MOD(20-$B53,52)&gt;MOD($C53-$B53,52),"",SUMPRODUCT((Sätze!$B$2:$B$251=$A53)*(Wochenmengen!$C$2:$C$251&gt;0)*(MOD(20-Wochenmengen!$C$2:$C$251,52)&lt;=MOD(Wochenmengen!$D$2:$D$251-Wochenmengen!$C$2:$C$251,52))*Wochenmengen!$F$2:$F$251)/$D53))</f>
        <v/>
      </c>
      <c r="Z53" s="36">
        <f>IF(OR($A53="",$B53="",$C53="",N($D53)=0),"",IF(MOD(21-$B53,52)&gt;MOD($C53-$B53,52),"",SUMPRODUCT((Sätze!$B$2:$B$251=$A53)*(Wochenmengen!$C$2:$C$251&gt;0)*(MOD(21-Wochenmengen!$C$2:$C$251,52)&lt;=MOD(Wochenmengen!$D$2:$D$251-Wochenmengen!$C$2:$C$251,52))*Wochenmengen!$F$2:$F$251)/$D53))</f>
        <v/>
      </c>
      <c r="AA53" s="36">
        <f>IF(OR($A53="",$B53="",$C53="",N($D53)=0),"",IF(MOD(22-$B53,52)&gt;MOD($C53-$B53,52),"",SUMPRODUCT((Sätze!$B$2:$B$251=$A53)*(Wochenmengen!$C$2:$C$251&gt;0)*(MOD(22-Wochenmengen!$C$2:$C$251,52)&lt;=MOD(Wochenmengen!$D$2:$D$251-Wochenmengen!$C$2:$C$251,52))*Wochenmengen!$F$2:$F$251)/$D53))</f>
        <v/>
      </c>
      <c r="AB53" s="36">
        <f>IF(OR($A53="",$B53="",$C53="",N($D53)=0),"",IF(MOD(23-$B53,52)&gt;MOD($C53-$B53,52),"",SUMPRODUCT((Sätze!$B$2:$B$251=$A53)*(Wochenmengen!$C$2:$C$251&gt;0)*(MOD(23-Wochenmengen!$C$2:$C$251,52)&lt;=MOD(Wochenmengen!$D$2:$D$251-Wochenmengen!$C$2:$C$251,52))*Wochenmengen!$F$2:$F$251)/$D53))</f>
        <v/>
      </c>
      <c r="AC53" s="36">
        <f>IF(OR($A53="",$B53="",$C53="",N($D53)=0),"",IF(MOD(24-$B53,52)&gt;MOD($C53-$B53,52),"",SUMPRODUCT((Sätze!$B$2:$B$251=$A53)*(Wochenmengen!$C$2:$C$251&gt;0)*(MOD(24-Wochenmengen!$C$2:$C$251,52)&lt;=MOD(Wochenmengen!$D$2:$D$251-Wochenmengen!$C$2:$C$251,52))*Wochenmengen!$F$2:$F$251)/$D53))</f>
        <v/>
      </c>
      <c r="AD53" s="36">
        <f>IF(OR($A53="",$B53="",$C53="",N($D53)=0),"",IF(MOD(25-$B53,52)&gt;MOD($C53-$B53,52),"",SUMPRODUCT((Sätze!$B$2:$B$251=$A53)*(Wochenmengen!$C$2:$C$251&gt;0)*(MOD(25-Wochenmengen!$C$2:$C$251,52)&lt;=MOD(Wochenmengen!$D$2:$D$251-Wochenmengen!$C$2:$C$251,52))*Wochenmengen!$F$2:$F$251)/$D53))</f>
        <v/>
      </c>
      <c r="AE53" s="36">
        <f>IF(OR($A53="",$B53="",$C53="",N($D53)=0),"",IF(MOD(26-$B53,52)&gt;MOD($C53-$B53,52),"",SUMPRODUCT((Sätze!$B$2:$B$251=$A53)*(Wochenmengen!$C$2:$C$251&gt;0)*(MOD(26-Wochenmengen!$C$2:$C$251,52)&lt;=MOD(Wochenmengen!$D$2:$D$251-Wochenmengen!$C$2:$C$251,52))*Wochenmengen!$F$2:$F$251)/$D53))</f>
        <v/>
      </c>
      <c r="AF53" s="36">
        <f>IF(OR($A53="",$B53="",$C53="",N($D53)=0),"",IF(MOD(27-$B53,52)&gt;MOD($C53-$B53,52),"",SUMPRODUCT((Sätze!$B$2:$B$251=$A53)*(Wochenmengen!$C$2:$C$251&gt;0)*(MOD(27-Wochenmengen!$C$2:$C$251,52)&lt;=MOD(Wochenmengen!$D$2:$D$251-Wochenmengen!$C$2:$C$251,52))*Wochenmengen!$F$2:$F$251)/$D53))</f>
        <v/>
      </c>
      <c r="AG53" s="36">
        <f>IF(OR($A53="",$B53="",$C53="",N($D53)=0),"",IF(MOD(28-$B53,52)&gt;MOD($C53-$B53,52),"",SUMPRODUCT((Sätze!$B$2:$B$251=$A53)*(Wochenmengen!$C$2:$C$251&gt;0)*(MOD(28-Wochenmengen!$C$2:$C$251,52)&lt;=MOD(Wochenmengen!$D$2:$D$251-Wochenmengen!$C$2:$C$251,52))*Wochenmengen!$F$2:$F$251)/$D53))</f>
        <v/>
      </c>
      <c r="AH53" s="36">
        <f>IF(OR($A53="",$B53="",$C53="",N($D53)=0),"",IF(MOD(29-$B53,52)&gt;MOD($C53-$B53,52),"",SUMPRODUCT((Sätze!$B$2:$B$251=$A53)*(Wochenmengen!$C$2:$C$251&gt;0)*(MOD(29-Wochenmengen!$C$2:$C$251,52)&lt;=MOD(Wochenmengen!$D$2:$D$251-Wochenmengen!$C$2:$C$251,52))*Wochenmengen!$F$2:$F$251)/$D53))</f>
        <v/>
      </c>
      <c r="AI53" s="36">
        <f>IF(OR($A53="",$B53="",$C53="",N($D53)=0),"",IF(MOD(30-$B53,52)&gt;MOD($C53-$B53,52),"",SUMPRODUCT((Sätze!$B$2:$B$251=$A53)*(Wochenmengen!$C$2:$C$251&gt;0)*(MOD(30-Wochenmengen!$C$2:$C$251,52)&lt;=MOD(Wochenmengen!$D$2:$D$251-Wochenmengen!$C$2:$C$251,52))*Wochenmengen!$F$2:$F$251)/$D53))</f>
        <v/>
      </c>
      <c r="AJ53" s="36">
        <f>IF(OR($A53="",$B53="",$C53="",N($D53)=0),"",IF(MOD(31-$B53,52)&gt;MOD($C53-$B53,52),"",SUMPRODUCT((Sätze!$B$2:$B$251=$A53)*(Wochenmengen!$C$2:$C$251&gt;0)*(MOD(31-Wochenmengen!$C$2:$C$251,52)&lt;=MOD(Wochenmengen!$D$2:$D$251-Wochenmengen!$C$2:$C$251,52))*Wochenmengen!$F$2:$F$251)/$D53))</f>
        <v/>
      </c>
      <c r="AK53" s="36">
        <f>IF(OR($A53="",$B53="",$C53="",N($D53)=0),"",IF(MOD(32-$B53,52)&gt;MOD($C53-$B53,52),"",SUMPRODUCT((Sätze!$B$2:$B$251=$A53)*(Wochenmengen!$C$2:$C$251&gt;0)*(MOD(32-Wochenmengen!$C$2:$C$251,52)&lt;=MOD(Wochenmengen!$D$2:$D$251-Wochenmengen!$C$2:$C$251,52))*Wochenmengen!$F$2:$F$251)/$D53))</f>
        <v/>
      </c>
      <c r="AL53" s="36">
        <f>IF(OR($A53="",$B53="",$C53="",N($D53)=0),"",IF(MOD(33-$B53,52)&gt;MOD($C53-$B53,52),"",SUMPRODUCT((Sätze!$B$2:$B$251=$A53)*(Wochenmengen!$C$2:$C$251&gt;0)*(MOD(33-Wochenmengen!$C$2:$C$251,52)&lt;=MOD(Wochenmengen!$D$2:$D$251-Wochenmengen!$C$2:$C$251,52))*Wochenmengen!$F$2:$F$251)/$D53))</f>
        <v/>
      </c>
      <c r="AM53" s="36">
        <f>IF(OR($A53="",$B53="",$C53="",N($D53)=0),"",IF(MOD(34-$B53,52)&gt;MOD($C53-$B53,52),"",SUMPRODUCT((Sätze!$B$2:$B$251=$A53)*(Wochenmengen!$C$2:$C$251&gt;0)*(MOD(34-Wochenmengen!$C$2:$C$251,52)&lt;=MOD(Wochenmengen!$D$2:$D$251-Wochenmengen!$C$2:$C$251,52))*Wochenmengen!$F$2:$F$251)/$D53))</f>
        <v/>
      </c>
      <c r="AN53" s="36">
        <f>IF(OR($A53="",$B53="",$C53="",N($D53)=0),"",IF(MOD(35-$B53,52)&gt;MOD($C53-$B53,52),"",SUMPRODUCT((Sätze!$B$2:$B$251=$A53)*(Wochenmengen!$C$2:$C$251&gt;0)*(MOD(35-Wochenmengen!$C$2:$C$251,52)&lt;=MOD(Wochenmengen!$D$2:$D$251-Wochenmengen!$C$2:$C$251,52))*Wochenmengen!$F$2:$F$251)/$D53))</f>
        <v/>
      </c>
      <c r="AO53" s="36">
        <f>IF(OR($A53="",$B53="",$C53="",N($D53)=0),"",IF(MOD(36-$B53,52)&gt;MOD($C53-$B53,52),"",SUMPRODUCT((Sätze!$B$2:$B$251=$A53)*(Wochenmengen!$C$2:$C$251&gt;0)*(MOD(36-Wochenmengen!$C$2:$C$251,52)&lt;=MOD(Wochenmengen!$D$2:$D$251-Wochenmengen!$C$2:$C$251,52))*Wochenmengen!$F$2:$F$251)/$D53))</f>
        <v/>
      </c>
      <c r="AP53" s="36">
        <f>IF(OR($A53="",$B53="",$C53="",N($D53)=0),"",IF(MOD(37-$B53,52)&gt;MOD($C53-$B53,52),"",SUMPRODUCT((Sätze!$B$2:$B$251=$A53)*(Wochenmengen!$C$2:$C$251&gt;0)*(MOD(37-Wochenmengen!$C$2:$C$251,52)&lt;=MOD(Wochenmengen!$D$2:$D$251-Wochenmengen!$C$2:$C$251,52))*Wochenmengen!$F$2:$F$251)/$D53))</f>
        <v/>
      </c>
      <c r="AQ53" s="36">
        <f>IF(OR($A53="",$B53="",$C53="",N($D53)=0),"",IF(MOD(38-$B53,52)&gt;MOD($C53-$B53,52),"",SUMPRODUCT((Sätze!$B$2:$B$251=$A53)*(Wochenmengen!$C$2:$C$251&gt;0)*(MOD(38-Wochenmengen!$C$2:$C$251,52)&lt;=MOD(Wochenmengen!$D$2:$D$251-Wochenmengen!$C$2:$C$251,52))*Wochenmengen!$F$2:$F$251)/$D53))</f>
        <v/>
      </c>
      <c r="AR53" s="36">
        <f>IF(OR($A53="",$B53="",$C53="",N($D53)=0),"",IF(MOD(39-$B53,52)&gt;MOD($C53-$B53,52),"",SUMPRODUCT((Sätze!$B$2:$B$251=$A53)*(Wochenmengen!$C$2:$C$251&gt;0)*(MOD(39-Wochenmengen!$C$2:$C$251,52)&lt;=MOD(Wochenmengen!$D$2:$D$251-Wochenmengen!$C$2:$C$251,52))*Wochenmengen!$F$2:$F$251)/$D53))</f>
        <v/>
      </c>
      <c r="AS53" s="36">
        <f>IF(OR($A53="",$B53="",$C53="",N($D53)=0),"",IF(MOD(40-$B53,52)&gt;MOD($C53-$B53,52),"",SUMPRODUCT((Sätze!$B$2:$B$251=$A53)*(Wochenmengen!$C$2:$C$251&gt;0)*(MOD(40-Wochenmengen!$C$2:$C$251,52)&lt;=MOD(Wochenmengen!$D$2:$D$251-Wochenmengen!$C$2:$C$251,52))*Wochenmengen!$F$2:$F$251)/$D53))</f>
        <v/>
      </c>
      <c r="AT53" s="36">
        <f>IF(OR($A53="",$B53="",$C53="",N($D53)=0),"",IF(MOD(41-$B53,52)&gt;MOD($C53-$B53,52),"",SUMPRODUCT((Sätze!$B$2:$B$251=$A53)*(Wochenmengen!$C$2:$C$251&gt;0)*(MOD(41-Wochenmengen!$C$2:$C$251,52)&lt;=MOD(Wochenmengen!$D$2:$D$251-Wochenmengen!$C$2:$C$251,52))*Wochenmengen!$F$2:$F$251)/$D53))</f>
        <v/>
      </c>
      <c r="AU53" s="36">
        <f>IF(OR($A53="",$B53="",$C53="",N($D53)=0),"",IF(MOD(42-$B53,52)&gt;MOD($C53-$B53,52),"",SUMPRODUCT((Sätze!$B$2:$B$251=$A53)*(Wochenmengen!$C$2:$C$251&gt;0)*(MOD(42-Wochenmengen!$C$2:$C$251,52)&lt;=MOD(Wochenmengen!$D$2:$D$251-Wochenmengen!$C$2:$C$251,52))*Wochenmengen!$F$2:$F$251)/$D53))</f>
        <v/>
      </c>
      <c r="AV53" s="36">
        <f>IF(OR($A53="",$B53="",$C53="",N($D53)=0),"",IF(MOD(43-$B53,52)&gt;MOD($C53-$B53,52),"",SUMPRODUCT((Sätze!$B$2:$B$251=$A53)*(Wochenmengen!$C$2:$C$251&gt;0)*(MOD(43-Wochenmengen!$C$2:$C$251,52)&lt;=MOD(Wochenmengen!$D$2:$D$251-Wochenmengen!$C$2:$C$251,52))*Wochenmengen!$F$2:$F$251)/$D53))</f>
        <v/>
      </c>
      <c r="AW53" s="36">
        <f>IF(OR($A53="",$B53="",$C53="",N($D53)=0),"",IF(MOD(44-$B53,52)&gt;MOD($C53-$B53,52),"",SUMPRODUCT((Sätze!$B$2:$B$251=$A53)*(Wochenmengen!$C$2:$C$251&gt;0)*(MOD(44-Wochenmengen!$C$2:$C$251,52)&lt;=MOD(Wochenmengen!$D$2:$D$251-Wochenmengen!$C$2:$C$251,52))*Wochenmengen!$F$2:$F$251)/$D53))</f>
        <v/>
      </c>
      <c r="AX53" s="36">
        <f>IF(OR($A53="",$B53="",$C53="",N($D53)=0),"",IF(MOD(45-$B53,52)&gt;MOD($C53-$B53,52),"",SUMPRODUCT((Sätze!$B$2:$B$251=$A53)*(Wochenmengen!$C$2:$C$251&gt;0)*(MOD(45-Wochenmengen!$C$2:$C$251,52)&lt;=MOD(Wochenmengen!$D$2:$D$251-Wochenmengen!$C$2:$C$251,52))*Wochenmengen!$F$2:$F$251)/$D53))</f>
        <v/>
      </c>
      <c r="AY53" s="36">
        <f>IF(OR($A53="",$B53="",$C53="",N($D53)=0),"",IF(MOD(46-$B53,52)&gt;MOD($C53-$B53,52),"",SUMPRODUCT((Sätze!$B$2:$B$251=$A53)*(Wochenmengen!$C$2:$C$251&gt;0)*(MOD(46-Wochenmengen!$C$2:$C$251,52)&lt;=MOD(Wochenmengen!$D$2:$D$251-Wochenmengen!$C$2:$C$251,52))*Wochenmengen!$F$2:$F$251)/$D53))</f>
        <v/>
      </c>
      <c r="AZ53" s="36">
        <f>IF(OR($A53="",$B53="",$C53="",N($D53)=0),"",IF(MOD(47-$B53,52)&gt;MOD($C53-$B53,52),"",SUMPRODUCT((Sätze!$B$2:$B$251=$A53)*(Wochenmengen!$C$2:$C$251&gt;0)*(MOD(47-Wochenmengen!$C$2:$C$251,52)&lt;=MOD(Wochenmengen!$D$2:$D$251-Wochenmengen!$C$2:$C$251,52))*Wochenmengen!$F$2:$F$251)/$D53))</f>
        <v/>
      </c>
      <c r="BA53" s="36">
        <f>IF(OR($A53="",$B53="",$C53="",N($D53)=0),"",IF(MOD(48-$B53,52)&gt;MOD($C53-$B53,52),"",SUMPRODUCT((Sätze!$B$2:$B$251=$A53)*(Wochenmengen!$C$2:$C$251&gt;0)*(MOD(48-Wochenmengen!$C$2:$C$251,52)&lt;=MOD(Wochenmengen!$D$2:$D$251-Wochenmengen!$C$2:$C$251,52))*Wochenmengen!$F$2:$F$251)/$D53))</f>
        <v/>
      </c>
      <c r="BB53" s="36">
        <f>IF(OR($A53="",$B53="",$C53="",N($D53)=0),"",IF(MOD(49-$B53,52)&gt;MOD($C53-$B53,52),"",SUMPRODUCT((Sätze!$B$2:$B$251=$A53)*(Wochenmengen!$C$2:$C$251&gt;0)*(MOD(49-Wochenmengen!$C$2:$C$251,52)&lt;=MOD(Wochenmengen!$D$2:$D$251-Wochenmengen!$C$2:$C$251,52))*Wochenmengen!$F$2:$F$251)/$D53))</f>
        <v/>
      </c>
      <c r="BC53" s="36">
        <f>IF(OR($A53="",$B53="",$C53="",N($D53)=0),"",IF(MOD(50-$B53,52)&gt;MOD($C53-$B53,52),"",SUMPRODUCT((Sätze!$B$2:$B$251=$A53)*(Wochenmengen!$C$2:$C$251&gt;0)*(MOD(50-Wochenmengen!$C$2:$C$251,52)&lt;=MOD(Wochenmengen!$D$2:$D$251-Wochenmengen!$C$2:$C$251,52))*Wochenmengen!$F$2:$F$251)/$D53))</f>
        <v/>
      </c>
      <c r="BD53" s="36">
        <f>IF(OR($A53="",$B53="",$C53="",N($D53)=0),"",IF(MOD(51-$B53,52)&gt;MOD($C53-$B53,52),"",SUMPRODUCT((Sätze!$B$2:$B$251=$A53)*(Wochenmengen!$C$2:$C$251&gt;0)*(MOD(51-Wochenmengen!$C$2:$C$251,52)&lt;=MOD(Wochenmengen!$D$2:$D$251-Wochenmengen!$C$2:$C$251,52))*Wochenmengen!$F$2:$F$251)/$D53))</f>
        <v/>
      </c>
      <c r="BE53" s="36">
        <f>IF(OR($A53="",$B53="",$C53="",N($D53)=0),"",IF(MOD(52-$B53,52)&gt;MOD($C53-$B53,52),"",SUMPRODUCT((Sätze!$B$2:$B$251=$A53)*(Wochenmengen!$C$2:$C$251&gt;0)*(MOD(52-Wochenmengen!$C$2:$C$251,52)&lt;=MOD(Wochenmengen!$D$2:$D$251-Wochenmengen!$C$2:$C$251,52))*Wochenmengen!$F$2:$F$251)/$D53))</f>
        <v/>
      </c>
      <c r="BF53" s="26">
        <f>IF($A53="","",SUMPRODUCT((F53:BE53&lt;&gt;"")*(F53:BE53&lt;1)))</f>
        <v/>
      </c>
    </row>
    <row r="54">
      <c r="A54" s="10">
        <f>IF(Bedarf!$B60="","",Bedarf!$B60)</f>
        <v/>
      </c>
      <c r="B54" s="26">
        <f>IF($A54="","",IF(Bedarf!$E60&lt;&gt;"",Bedarf!$E60,IFERROR(IF(_xlfn.MINIFS(Sätze!$H$2:$H$251,Sätze!$B$2:$B$251,$A54)=0,"",_xlfn.MINIFS(Sätze!$H$2:$H$251,Sätze!$B$2:$B$251,$A54)),"")))</f>
        <v/>
      </c>
      <c r="C54" s="26">
        <f>IF($A54="","",IF(Bedarf!$F60&lt;&gt;"",Bedarf!$F60,IFERROR(IF(_xlfn.MAXIFS(Sätze!$I$2:$I$251,Sätze!$B$2:$B$251,$A54)=0,"",_xlfn.MAXIFS(Sätze!$I$2:$I$251,Sätze!$B$2:$B$251,$A54)),"")))</f>
        <v/>
      </c>
      <c r="D54" s="15">
        <f>IF(OR($A54="",N(Bedarf!$G60)=0),"",Bedarf!$G60)</f>
        <v/>
      </c>
      <c r="E54" s="10">
        <f>IF($A54="","",T(Bedarf!$D60))</f>
        <v/>
      </c>
      <c r="F54" s="36">
        <f>IF(OR($A54="",$B54="",$C54="",N($D54)=0),"",IF(MOD(1-$B54,52)&gt;MOD($C54-$B54,52),"",SUMPRODUCT((Sätze!$B$2:$B$251=$A54)*(Wochenmengen!$C$2:$C$251&gt;0)*(MOD(1-Wochenmengen!$C$2:$C$251,52)&lt;=MOD(Wochenmengen!$D$2:$D$251-Wochenmengen!$C$2:$C$251,52))*Wochenmengen!$F$2:$F$251)/$D54))</f>
        <v/>
      </c>
      <c r="G54" s="36">
        <f>IF(OR($A54="",$B54="",$C54="",N($D54)=0),"",IF(MOD(2-$B54,52)&gt;MOD($C54-$B54,52),"",SUMPRODUCT((Sätze!$B$2:$B$251=$A54)*(Wochenmengen!$C$2:$C$251&gt;0)*(MOD(2-Wochenmengen!$C$2:$C$251,52)&lt;=MOD(Wochenmengen!$D$2:$D$251-Wochenmengen!$C$2:$C$251,52))*Wochenmengen!$F$2:$F$251)/$D54))</f>
        <v/>
      </c>
      <c r="H54" s="36">
        <f>IF(OR($A54="",$B54="",$C54="",N($D54)=0),"",IF(MOD(3-$B54,52)&gt;MOD($C54-$B54,52),"",SUMPRODUCT((Sätze!$B$2:$B$251=$A54)*(Wochenmengen!$C$2:$C$251&gt;0)*(MOD(3-Wochenmengen!$C$2:$C$251,52)&lt;=MOD(Wochenmengen!$D$2:$D$251-Wochenmengen!$C$2:$C$251,52))*Wochenmengen!$F$2:$F$251)/$D54))</f>
        <v/>
      </c>
      <c r="I54" s="36">
        <f>IF(OR($A54="",$B54="",$C54="",N($D54)=0),"",IF(MOD(4-$B54,52)&gt;MOD($C54-$B54,52),"",SUMPRODUCT((Sätze!$B$2:$B$251=$A54)*(Wochenmengen!$C$2:$C$251&gt;0)*(MOD(4-Wochenmengen!$C$2:$C$251,52)&lt;=MOD(Wochenmengen!$D$2:$D$251-Wochenmengen!$C$2:$C$251,52))*Wochenmengen!$F$2:$F$251)/$D54))</f>
        <v/>
      </c>
      <c r="J54" s="36">
        <f>IF(OR($A54="",$B54="",$C54="",N($D54)=0),"",IF(MOD(5-$B54,52)&gt;MOD($C54-$B54,52),"",SUMPRODUCT((Sätze!$B$2:$B$251=$A54)*(Wochenmengen!$C$2:$C$251&gt;0)*(MOD(5-Wochenmengen!$C$2:$C$251,52)&lt;=MOD(Wochenmengen!$D$2:$D$251-Wochenmengen!$C$2:$C$251,52))*Wochenmengen!$F$2:$F$251)/$D54))</f>
        <v/>
      </c>
      <c r="K54" s="36">
        <f>IF(OR($A54="",$B54="",$C54="",N($D54)=0),"",IF(MOD(6-$B54,52)&gt;MOD($C54-$B54,52),"",SUMPRODUCT((Sätze!$B$2:$B$251=$A54)*(Wochenmengen!$C$2:$C$251&gt;0)*(MOD(6-Wochenmengen!$C$2:$C$251,52)&lt;=MOD(Wochenmengen!$D$2:$D$251-Wochenmengen!$C$2:$C$251,52))*Wochenmengen!$F$2:$F$251)/$D54))</f>
        <v/>
      </c>
      <c r="L54" s="36">
        <f>IF(OR($A54="",$B54="",$C54="",N($D54)=0),"",IF(MOD(7-$B54,52)&gt;MOD($C54-$B54,52),"",SUMPRODUCT((Sätze!$B$2:$B$251=$A54)*(Wochenmengen!$C$2:$C$251&gt;0)*(MOD(7-Wochenmengen!$C$2:$C$251,52)&lt;=MOD(Wochenmengen!$D$2:$D$251-Wochenmengen!$C$2:$C$251,52))*Wochenmengen!$F$2:$F$251)/$D54))</f>
        <v/>
      </c>
      <c r="M54" s="36">
        <f>IF(OR($A54="",$B54="",$C54="",N($D54)=0),"",IF(MOD(8-$B54,52)&gt;MOD($C54-$B54,52),"",SUMPRODUCT((Sätze!$B$2:$B$251=$A54)*(Wochenmengen!$C$2:$C$251&gt;0)*(MOD(8-Wochenmengen!$C$2:$C$251,52)&lt;=MOD(Wochenmengen!$D$2:$D$251-Wochenmengen!$C$2:$C$251,52))*Wochenmengen!$F$2:$F$251)/$D54))</f>
        <v/>
      </c>
      <c r="N54" s="36">
        <f>IF(OR($A54="",$B54="",$C54="",N($D54)=0),"",IF(MOD(9-$B54,52)&gt;MOD($C54-$B54,52),"",SUMPRODUCT((Sätze!$B$2:$B$251=$A54)*(Wochenmengen!$C$2:$C$251&gt;0)*(MOD(9-Wochenmengen!$C$2:$C$251,52)&lt;=MOD(Wochenmengen!$D$2:$D$251-Wochenmengen!$C$2:$C$251,52))*Wochenmengen!$F$2:$F$251)/$D54))</f>
        <v/>
      </c>
      <c r="O54" s="36">
        <f>IF(OR($A54="",$B54="",$C54="",N($D54)=0),"",IF(MOD(10-$B54,52)&gt;MOD($C54-$B54,52),"",SUMPRODUCT((Sätze!$B$2:$B$251=$A54)*(Wochenmengen!$C$2:$C$251&gt;0)*(MOD(10-Wochenmengen!$C$2:$C$251,52)&lt;=MOD(Wochenmengen!$D$2:$D$251-Wochenmengen!$C$2:$C$251,52))*Wochenmengen!$F$2:$F$251)/$D54))</f>
        <v/>
      </c>
      <c r="P54" s="36">
        <f>IF(OR($A54="",$B54="",$C54="",N($D54)=0),"",IF(MOD(11-$B54,52)&gt;MOD($C54-$B54,52),"",SUMPRODUCT((Sätze!$B$2:$B$251=$A54)*(Wochenmengen!$C$2:$C$251&gt;0)*(MOD(11-Wochenmengen!$C$2:$C$251,52)&lt;=MOD(Wochenmengen!$D$2:$D$251-Wochenmengen!$C$2:$C$251,52))*Wochenmengen!$F$2:$F$251)/$D54))</f>
        <v/>
      </c>
      <c r="Q54" s="36">
        <f>IF(OR($A54="",$B54="",$C54="",N($D54)=0),"",IF(MOD(12-$B54,52)&gt;MOD($C54-$B54,52),"",SUMPRODUCT((Sätze!$B$2:$B$251=$A54)*(Wochenmengen!$C$2:$C$251&gt;0)*(MOD(12-Wochenmengen!$C$2:$C$251,52)&lt;=MOD(Wochenmengen!$D$2:$D$251-Wochenmengen!$C$2:$C$251,52))*Wochenmengen!$F$2:$F$251)/$D54))</f>
        <v/>
      </c>
      <c r="R54" s="36">
        <f>IF(OR($A54="",$B54="",$C54="",N($D54)=0),"",IF(MOD(13-$B54,52)&gt;MOD($C54-$B54,52),"",SUMPRODUCT((Sätze!$B$2:$B$251=$A54)*(Wochenmengen!$C$2:$C$251&gt;0)*(MOD(13-Wochenmengen!$C$2:$C$251,52)&lt;=MOD(Wochenmengen!$D$2:$D$251-Wochenmengen!$C$2:$C$251,52))*Wochenmengen!$F$2:$F$251)/$D54))</f>
        <v/>
      </c>
      <c r="S54" s="36">
        <f>IF(OR($A54="",$B54="",$C54="",N($D54)=0),"",IF(MOD(14-$B54,52)&gt;MOD($C54-$B54,52),"",SUMPRODUCT((Sätze!$B$2:$B$251=$A54)*(Wochenmengen!$C$2:$C$251&gt;0)*(MOD(14-Wochenmengen!$C$2:$C$251,52)&lt;=MOD(Wochenmengen!$D$2:$D$251-Wochenmengen!$C$2:$C$251,52))*Wochenmengen!$F$2:$F$251)/$D54))</f>
        <v/>
      </c>
      <c r="T54" s="36">
        <f>IF(OR($A54="",$B54="",$C54="",N($D54)=0),"",IF(MOD(15-$B54,52)&gt;MOD($C54-$B54,52),"",SUMPRODUCT((Sätze!$B$2:$B$251=$A54)*(Wochenmengen!$C$2:$C$251&gt;0)*(MOD(15-Wochenmengen!$C$2:$C$251,52)&lt;=MOD(Wochenmengen!$D$2:$D$251-Wochenmengen!$C$2:$C$251,52))*Wochenmengen!$F$2:$F$251)/$D54))</f>
        <v/>
      </c>
      <c r="U54" s="36">
        <f>IF(OR($A54="",$B54="",$C54="",N($D54)=0),"",IF(MOD(16-$B54,52)&gt;MOD($C54-$B54,52),"",SUMPRODUCT((Sätze!$B$2:$B$251=$A54)*(Wochenmengen!$C$2:$C$251&gt;0)*(MOD(16-Wochenmengen!$C$2:$C$251,52)&lt;=MOD(Wochenmengen!$D$2:$D$251-Wochenmengen!$C$2:$C$251,52))*Wochenmengen!$F$2:$F$251)/$D54))</f>
        <v/>
      </c>
      <c r="V54" s="36">
        <f>IF(OR($A54="",$B54="",$C54="",N($D54)=0),"",IF(MOD(17-$B54,52)&gt;MOD($C54-$B54,52),"",SUMPRODUCT((Sätze!$B$2:$B$251=$A54)*(Wochenmengen!$C$2:$C$251&gt;0)*(MOD(17-Wochenmengen!$C$2:$C$251,52)&lt;=MOD(Wochenmengen!$D$2:$D$251-Wochenmengen!$C$2:$C$251,52))*Wochenmengen!$F$2:$F$251)/$D54))</f>
        <v/>
      </c>
      <c r="W54" s="36">
        <f>IF(OR($A54="",$B54="",$C54="",N($D54)=0),"",IF(MOD(18-$B54,52)&gt;MOD($C54-$B54,52),"",SUMPRODUCT((Sätze!$B$2:$B$251=$A54)*(Wochenmengen!$C$2:$C$251&gt;0)*(MOD(18-Wochenmengen!$C$2:$C$251,52)&lt;=MOD(Wochenmengen!$D$2:$D$251-Wochenmengen!$C$2:$C$251,52))*Wochenmengen!$F$2:$F$251)/$D54))</f>
        <v/>
      </c>
      <c r="X54" s="36">
        <f>IF(OR($A54="",$B54="",$C54="",N($D54)=0),"",IF(MOD(19-$B54,52)&gt;MOD($C54-$B54,52),"",SUMPRODUCT((Sätze!$B$2:$B$251=$A54)*(Wochenmengen!$C$2:$C$251&gt;0)*(MOD(19-Wochenmengen!$C$2:$C$251,52)&lt;=MOD(Wochenmengen!$D$2:$D$251-Wochenmengen!$C$2:$C$251,52))*Wochenmengen!$F$2:$F$251)/$D54))</f>
        <v/>
      </c>
      <c r="Y54" s="36">
        <f>IF(OR($A54="",$B54="",$C54="",N($D54)=0),"",IF(MOD(20-$B54,52)&gt;MOD($C54-$B54,52),"",SUMPRODUCT((Sätze!$B$2:$B$251=$A54)*(Wochenmengen!$C$2:$C$251&gt;0)*(MOD(20-Wochenmengen!$C$2:$C$251,52)&lt;=MOD(Wochenmengen!$D$2:$D$251-Wochenmengen!$C$2:$C$251,52))*Wochenmengen!$F$2:$F$251)/$D54))</f>
        <v/>
      </c>
      <c r="Z54" s="36">
        <f>IF(OR($A54="",$B54="",$C54="",N($D54)=0),"",IF(MOD(21-$B54,52)&gt;MOD($C54-$B54,52),"",SUMPRODUCT((Sätze!$B$2:$B$251=$A54)*(Wochenmengen!$C$2:$C$251&gt;0)*(MOD(21-Wochenmengen!$C$2:$C$251,52)&lt;=MOD(Wochenmengen!$D$2:$D$251-Wochenmengen!$C$2:$C$251,52))*Wochenmengen!$F$2:$F$251)/$D54))</f>
        <v/>
      </c>
      <c r="AA54" s="36">
        <f>IF(OR($A54="",$B54="",$C54="",N($D54)=0),"",IF(MOD(22-$B54,52)&gt;MOD($C54-$B54,52),"",SUMPRODUCT((Sätze!$B$2:$B$251=$A54)*(Wochenmengen!$C$2:$C$251&gt;0)*(MOD(22-Wochenmengen!$C$2:$C$251,52)&lt;=MOD(Wochenmengen!$D$2:$D$251-Wochenmengen!$C$2:$C$251,52))*Wochenmengen!$F$2:$F$251)/$D54))</f>
        <v/>
      </c>
      <c r="AB54" s="36">
        <f>IF(OR($A54="",$B54="",$C54="",N($D54)=0),"",IF(MOD(23-$B54,52)&gt;MOD($C54-$B54,52),"",SUMPRODUCT((Sätze!$B$2:$B$251=$A54)*(Wochenmengen!$C$2:$C$251&gt;0)*(MOD(23-Wochenmengen!$C$2:$C$251,52)&lt;=MOD(Wochenmengen!$D$2:$D$251-Wochenmengen!$C$2:$C$251,52))*Wochenmengen!$F$2:$F$251)/$D54))</f>
        <v/>
      </c>
      <c r="AC54" s="36">
        <f>IF(OR($A54="",$B54="",$C54="",N($D54)=0),"",IF(MOD(24-$B54,52)&gt;MOD($C54-$B54,52),"",SUMPRODUCT((Sätze!$B$2:$B$251=$A54)*(Wochenmengen!$C$2:$C$251&gt;0)*(MOD(24-Wochenmengen!$C$2:$C$251,52)&lt;=MOD(Wochenmengen!$D$2:$D$251-Wochenmengen!$C$2:$C$251,52))*Wochenmengen!$F$2:$F$251)/$D54))</f>
        <v/>
      </c>
      <c r="AD54" s="36">
        <f>IF(OR($A54="",$B54="",$C54="",N($D54)=0),"",IF(MOD(25-$B54,52)&gt;MOD($C54-$B54,52),"",SUMPRODUCT((Sätze!$B$2:$B$251=$A54)*(Wochenmengen!$C$2:$C$251&gt;0)*(MOD(25-Wochenmengen!$C$2:$C$251,52)&lt;=MOD(Wochenmengen!$D$2:$D$251-Wochenmengen!$C$2:$C$251,52))*Wochenmengen!$F$2:$F$251)/$D54))</f>
        <v/>
      </c>
      <c r="AE54" s="36">
        <f>IF(OR($A54="",$B54="",$C54="",N($D54)=0),"",IF(MOD(26-$B54,52)&gt;MOD($C54-$B54,52),"",SUMPRODUCT((Sätze!$B$2:$B$251=$A54)*(Wochenmengen!$C$2:$C$251&gt;0)*(MOD(26-Wochenmengen!$C$2:$C$251,52)&lt;=MOD(Wochenmengen!$D$2:$D$251-Wochenmengen!$C$2:$C$251,52))*Wochenmengen!$F$2:$F$251)/$D54))</f>
        <v/>
      </c>
      <c r="AF54" s="36">
        <f>IF(OR($A54="",$B54="",$C54="",N($D54)=0),"",IF(MOD(27-$B54,52)&gt;MOD($C54-$B54,52),"",SUMPRODUCT((Sätze!$B$2:$B$251=$A54)*(Wochenmengen!$C$2:$C$251&gt;0)*(MOD(27-Wochenmengen!$C$2:$C$251,52)&lt;=MOD(Wochenmengen!$D$2:$D$251-Wochenmengen!$C$2:$C$251,52))*Wochenmengen!$F$2:$F$251)/$D54))</f>
        <v/>
      </c>
      <c r="AG54" s="36">
        <f>IF(OR($A54="",$B54="",$C54="",N($D54)=0),"",IF(MOD(28-$B54,52)&gt;MOD($C54-$B54,52),"",SUMPRODUCT((Sätze!$B$2:$B$251=$A54)*(Wochenmengen!$C$2:$C$251&gt;0)*(MOD(28-Wochenmengen!$C$2:$C$251,52)&lt;=MOD(Wochenmengen!$D$2:$D$251-Wochenmengen!$C$2:$C$251,52))*Wochenmengen!$F$2:$F$251)/$D54))</f>
        <v/>
      </c>
      <c r="AH54" s="36">
        <f>IF(OR($A54="",$B54="",$C54="",N($D54)=0),"",IF(MOD(29-$B54,52)&gt;MOD($C54-$B54,52),"",SUMPRODUCT((Sätze!$B$2:$B$251=$A54)*(Wochenmengen!$C$2:$C$251&gt;0)*(MOD(29-Wochenmengen!$C$2:$C$251,52)&lt;=MOD(Wochenmengen!$D$2:$D$251-Wochenmengen!$C$2:$C$251,52))*Wochenmengen!$F$2:$F$251)/$D54))</f>
        <v/>
      </c>
      <c r="AI54" s="36">
        <f>IF(OR($A54="",$B54="",$C54="",N($D54)=0),"",IF(MOD(30-$B54,52)&gt;MOD($C54-$B54,52),"",SUMPRODUCT((Sätze!$B$2:$B$251=$A54)*(Wochenmengen!$C$2:$C$251&gt;0)*(MOD(30-Wochenmengen!$C$2:$C$251,52)&lt;=MOD(Wochenmengen!$D$2:$D$251-Wochenmengen!$C$2:$C$251,52))*Wochenmengen!$F$2:$F$251)/$D54))</f>
        <v/>
      </c>
      <c r="AJ54" s="36">
        <f>IF(OR($A54="",$B54="",$C54="",N($D54)=0),"",IF(MOD(31-$B54,52)&gt;MOD($C54-$B54,52),"",SUMPRODUCT((Sätze!$B$2:$B$251=$A54)*(Wochenmengen!$C$2:$C$251&gt;0)*(MOD(31-Wochenmengen!$C$2:$C$251,52)&lt;=MOD(Wochenmengen!$D$2:$D$251-Wochenmengen!$C$2:$C$251,52))*Wochenmengen!$F$2:$F$251)/$D54))</f>
        <v/>
      </c>
      <c r="AK54" s="36">
        <f>IF(OR($A54="",$B54="",$C54="",N($D54)=0),"",IF(MOD(32-$B54,52)&gt;MOD($C54-$B54,52),"",SUMPRODUCT((Sätze!$B$2:$B$251=$A54)*(Wochenmengen!$C$2:$C$251&gt;0)*(MOD(32-Wochenmengen!$C$2:$C$251,52)&lt;=MOD(Wochenmengen!$D$2:$D$251-Wochenmengen!$C$2:$C$251,52))*Wochenmengen!$F$2:$F$251)/$D54))</f>
        <v/>
      </c>
      <c r="AL54" s="36">
        <f>IF(OR($A54="",$B54="",$C54="",N($D54)=0),"",IF(MOD(33-$B54,52)&gt;MOD($C54-$B54,52),"",SUMPRODUCT((Sätze!$B$2:$B$251=$A54)*(Wochenmengen!$C$2:$C$251&gt;0)*(MOD(33-Wochenmengen!$C$2:$C$251,52)&lt;=MOD(Wochenmengen!$D$2:$D$251-Wochenmengen!$C$2:$C$251,52))*Wochenmengen!$F$2:$F$251)/$D54))</f>
        <v/>
      </c>
      <c r="AM54" s="36">
        <f>IF(OR($A54="",$B54="",$C54="",N($D54)=0),"",IF(MOD(34-$B54,52)&gt;MOD($C54-$B54,52),"",SUMPRODUCT((Sätze!$B$2:$B$251=$A54)*(Wochenmengen!$C$2:$C$251&gt;0)*(MOD(34-Wochenmengen!$C$2:$C$251,52)&lt;=MOD(Wochenmengen!$D$2:$D$251-Wochenmengen!$C$2:$C$251,52))*Wochenmengen!$F$2:$F$251)/$D54))</f>
        <v/>
      </c>
      <c r="AN54" s="36">
        <f>IF(OR($A54="",$B54="",$C54="",N($D54)=0),"",IF(MOD(35-$B54,52)&gt;MOD($C54-$B54,52),"",SUMPRODUCT((Sätze!$B$2:$B$251=$A54)*(Wochenmengen!$C$2:$C$251&gt;0)*(MOD(35-Wochenmengen!$C$2:$C$251,52)&lt;=MOD(Wochenmengen!$D$2:$D$251-Wochenmengen!$C$2:$C$251,52))*Wochenmengen!$F$2:$F$251)/$D54))</f>
        <v/>
      </c>
      <c r="AO54" s="36">
        <f>IF(OR($A54="",$B54="",$C54="",N($D54)=0),"",IF(MOD(36-$B54,52)&gt;MOD($C54-$B54,52),"",SUMPRODUCT((Sätze!$B$2:$B$251=$A54)*(Wochenmengen!$C$2:$C$251&gt;0)*(MOD(36-Wochenmengen!$C$2:$C$251,52)&lt;=MOD(Wochenmengen!$D$2:$D$251-Wochenmengen!$C$2:$C$251,52))*Wochenmengen!$F$2:$F$251)/$D54))</f>
        <v/>
      </c>
      <c r="AP54" s="36">
        <f>IF(OR($A54="",$B54="",$C54="",N($D54)=0),"",IF(MOD(37-$B54,52)&gt;MOD($C54-$B54,52),"",SUMPRODUCT((Sätze!$B$2:$B$251=$A54)*(Wochenmengen!$C$2:$C$251&gt;0)*(MOD(37-Wochenmengen!$C$2:$C$251,52)&lt;=MOD(Wochenmengen!$D$2:$D$251-Wochenmengen!$C$2:$C$251,52))*Wochenmengen!$F$2:$F$251)/$D54))</f>
        <v/>
      </c>
      <c r="AQ54" s="36">
        <f>IF(OR($A54="",$B54="",$C54="",N($D54)=0),"",IF(MOD(38-$B54,52)&gt;MOD($C54-$B54,52),"",SUMPRODUCT((Sätze!$B$2:$B$251=$A54)*(Wochenmengen!$C$2:$C$251&gt;0)*(MOD(38-Wochenmengen!$C$2:$C$251,52)&lt;=MOD(Wochenmengen!$D$2:$D$251-Wochenmengen!$C$2:$C$251,52))*Wochenmengen!$F$2:$F$251)/$D54))</f>
        <v/>
      </c>
      <c r="AR54" s="36">
        <f>IF(OR($A54="",$B54="",$C54="",N($D54)=0),"",IF(MOD(39-$B54,52)&gt;MOD($C54-$B54,52),"",SUMPRODUCT((Sätze!$B$2:$B$251=$A54)*(Wochenmengen!$C$2:$C$251&gt;0)*(MOD(39-Wochenmengen!$C$2:$C$251,52)&lt;=MOD(Wochenmengen!$D$2:$D$251-Wochenmengen!$C$2:$C$251,52))*Wochenmengen!$F$2:$F$251)/$D54))</f>
        <v/>
      </c>
      <c r="AS54" s="36">
        <f>IF(OR($A54="",$B54="",$C54="",N($D54)=0),"",IF(MOD(40-$B54,52)&gt;MOD($C54-$B54,52),"",SUMPRODUCT((Sätze!$B$2:$B$251=$A54)*(Wochenmengen!$C$2:$C$251&gt;0)*(MOD(40-Wochenmengen!$C$2:$C$251,52)&lt;=MOD(Wochenmengen!$D$2:$D$251-Wochenmengen!$C$2:$C$251,52))*Wochenmengen!$F$2:$F$251)/$D54))</f>
        <v/>
      </c>
      <c r="AT54" s="36">
        <f>IF(OR($A54="",$B54="",$C54="",N($D54)=0),"",IF(MOD(41-$B54,52)&gt;MOD($C54-$B54,52),"",SUMPRODUCT((Sätze!$B$2:$B$251=$A54)*(Wochenmengen!$C$2:$C$251&gt;0)*(MOD(41-Wochenmengen!$C$2:$C$251,52)&lt;=MOD(Wochenmengen!$D$2:$D$251-Wochenmengen!$C$2:$C$251,52))*Wochenmengen!$F$2:$F$251)/$D54))</f>
        <v/>
      </c>
      <c r="AU54" s="36">
        <f>IF(OR($A54="",$B54="",$C54="",N($D54)=0),"",IF(MOD(42-$B54,52)&gt;MOD($C54-$B54,52),"",SUMPRODUCT((Sätze!$B$2:$B$251=$A54)*(Wochenmengen!$C$2:$C$251&gt;0)*(MOD(42-Wochenmengen!$C$2:$C$251,52)&lt;=MOD(Wochenmengen!$D$2:$D$251-Wochenmengen!$C$2:$C$251,52))*Wochenmengen!$F$2:$F$251)/$D54))</f>
        <v/>
      </c>
      <c r="AV54" s="36">
        <f>IF(OR($A54="",$B54="",$C54="",N($D54)=0),"",IF(MOD(43-$B54,52)&gt;MOD($C54-$B54,52),"",SUMPRODUCT((Sätze!$B$2:$B$251=$A54)*(Wochenmengen!$C$2:$C$251&gt;0)*(MOD(43-Wochenmengen!$C$2:$C$251,52)&lt;=MOD(Wochenmengen!$D$2:$D$251-Wochenmengen!$C$2:$C$251,52))*Wochenmengen!$F$2:$F$251)/$D54))</f>
        <v/>
      </c>
      <c r="AW54" s="36">
        <f>IF(OR($A54="",$B54="",$C54="",N($D54)=0),"",IF(MOD(44-$B54,52)&gt;MOD($C54-$B54,52),"",SUMPRODUCT((Sätze!$B$2:$B$251=$A54)*(Wochenmengen!$C$2:$C$251&gt;0)*(MOD(44-Wochenmengen!$C$2:$C$251,52)&lt;=MOD(Wochenmengen!$D$2:$D$251-Wochenmengen!$C$2:$C$251,52))*Wochenmengen!$F$2:$F$251)/$D54))</f>
        <v/>
      </c>
      <c r="AX54" s="36">
        <f>IF(OR($A54="",$B54="",$C54="",N($D54)=0),"",IF(MOD(45-$B54,52)&gt;MOD($C54-$B54,52),"",SUMPRODUCT((Sätze!$B$2:$B$251=$A54)*(Wochenmengen!$C$2:$C$251&gt;0)*(MOD(45-Wochenmengen!$C$2:$C$251,52)&lt;=MOD(Wochenmengen!$D$2:$D$251-Wochenmengen!$C$2:$C$251,52))*Wochenmengen!$F$2:$F$251)/$D54))</f>
        <v/>
      </c>
      <c r="AY54" s="36">
        <f>IF(OR($A54="",$B54="",$C54="",N($D54)=0),"",IF(MOD(46-$B54,52)&gt;MOD($C54-$B54,52),"",SUMPRODUCT((Sätze!$B$2:$B$251=$A54)*(Wochenmengen!$C$2:$C$251&gt;0)*(MOD(46-Wochenmengen!$C$2:$C$251,52)&lt;=MOD(Wochenmengen!$D$2:$D$251-Wochenmengen!$C$2:$C$251,52))*Wochenmengen!$F$2:$F$251)/$D54))</f>
        <v/>
      </c>
      <c r="AZ54" s="36">
        <f>IF(OR($A54="",$B54="",$C54="",N($D54)=0),"",IF(MOD(47-$B54,52)&gt;MOD($C54-$B54,52),"",SUMPRODUCT((Sätze!$B$2:$B$251=$A54)*(Wochenmengen!$C$2:$C$251&gt;0)*(MOD(47-Wochenmengen!$C$2:$C$251,52)&lt;=MOD(Wochenmengen!$D$2:$D$251-Wochenmengen!$C$2:$C$251,52))*Wochenmengen!$F$2:$F$251)/$D54))</f>
        <v/>
      </c>
      <c r="BA54" s="36">
        <f>IF(OR($A54="",$B54="",$C54="",N($D54)=0),"",IF(MOD(48-$B54,52)&gt;MOD($C54-$B54,52),"",SUMPRODUCT((Sätze!$B$2:$B$251=$A54)*(Wochenmengen!$C$2:$C$251&gt;0)*(MOD(48-Wochenmengen!$C$2:$C$251,52)&lt;=MOD(Wochenmengen!$D$2:$D$251-Wochenmengen!$C$2:$C$251,52))*Wochenmengen!$F$2:$F$251)/$D54))</f>
        <v/>
      </c>
      <c r="BB54" s="36">
        <f>IF(OR($A54="",$B54="",$C54="",N($D54)=0),"",IF(MOD(49-$B54,52)&gt;MOD($C54-$B54,52),"",SUMPRODUCT((Sätze!$B$2:$B$251=$A54)*(Wochenmengen!$C$2:$C$251&gt;0)*(MOD(49-Wochenmengen!$C$2:$C$251,52)&lt;=MOD(Wochenmengen!$D$2:$D$251-Wochenmengen!$C$2:$C$251,52))*Wochenmengen!$F$2:$F$251)/$D54))</f>
        <v/>
      </c>
      <c r="BC54" s="36">
        <f>IF(OR($A54="",$B54="",$C54="",N($D54)=0),"",IF(MOD(50-$B54,52)&gt;MOD($C54-$B54,52),"",SUMPRODUCT((Sätze!$B$2:$B$251=$A54)*(Wochenmengen!$C$2:$C$251&gt;0)*(MOD(50-Wochenmengen!$C$2:$C$251,52)&lt;=MOD(Wochenmengen!$D$2:$D$251-Wochenmengen!$C$2:$C$251,52))*Wochenmengen!$F$2:$F$251)/$D54))</f>
        <v/>
      </c>
      <c r="BD54" s="36">
        <f>IF(OR($A54="",$B54="",$C54="",N($D54)=0),"",IF(MOD(51-$B54,52)&gt;MOD($C54-$B54,52),"",SUMPRODUCT((Sätze!$B$2:$B$251=$A54)*(Wochenmengen!$C$2:$C$251&gt;0)*(MOD(51-Wochenmengen!$C$2:$C$251,52)&lt;=MOD(Wochenmengen!$D$2:$D$251-Wochenmengen!$C$2:$C$251,52))*Wochenmengen!$F$2:$F$251)/$D54))</f>
        <v/>
      </c>
      <c r="BE54" s="36">
        <f>IF(OR($A54="",$B54="",$C54="",N($D54)=0),"",IF(MOD(52-$B54,52)&gt;MOD($C54-$B54,52),"",SUMPRODUCT((Sätze!$B$2:$B$251=$A54)*(Wochenmengen!$C$2:$C$251&gt;0)*(MOD(52-Wochenmengen!$C$2:$C$251,52)&lt;=MOD(Wochenmengen!$D$2:$D$251-Wochenmengen!$C$2:$C$251,52))*Wochenmengen!$F$2:$F$251)/$D54))</f>
        <v/>
      </c>
      <c r="BF54" s="26">
        <f>IF($A54="","",SUMPRODUCT((F54:BE54&lt;&gt;"")*(F54:BE54&lt;1)))</f>
        <v/>
      </c>
    </row>
    <row r="55">
      <c r="A55" s="10">
        <f>IF(Bedarf!$B61="","",Bedarf!$B61)</f>
        <v/>
      </c>
      <c r="B55" s="26">
        <f>IF($A55="","",IF(Bedarf!$E61&lt;&gt;"",Bedarf!$E61,IFERROR(IF(_xlfn.MINIFS(Sätze!$H$2:$H$251,Sätze!$B$2:$B$251,$A55)=0,"",_xlfn.MINIFS(Sätze!$H$2:$H$251,Sätze!$B$2:$B$251,$A55)),"")))</f>
        <v/>
      </c>
      <c r="C55" s="26">
        <f>IF($A55="","",IF(Bedarf!$F61&lt;&gt;"",Bedarf!$F61,IFERROR(IF(_xlfn.MAXIFS(Sätze!$I$2:$I$251,Sätze!$B$2:$B$251,$A55)=0,"",_xlfn.MAXIFS(Sätze!$I$2:$I$251,Sätze!$B$2:$B$251,$A55)),"")))</f>
        <v/>
      </c>
      <c r="D55" s="15">
        <f>IF(OR($A55="",N(Bedarf!$G61)=0),"",Bedarf!$G61)</f>
        <v/>
      </c>
      <c r="E55" s="10">
        <f>IF($A55="","",T(Bedarf!$D61))</f>
        <v/>
      </c>
      <c r="F55" s="36">
        <f>IF(OR($A55="",$B55="",$C55="",N($D55)=0),"",IF(MOD(1-$B55,52)&gt;MOD($C55-$B55,52),"",SUMPRODUCT((Sätze!$B$2:$B$251=$A55)*(Wochenmengen!$C$2:$C$251&gt;0)*(MOD(1-Wochenmengen!$C$2:$C$251,52)&lt;=MOD(Wochenmengen!$D$2:$D$251-Wochenmengen!$C$2:$C$251,52))*Wochenmengen!$F$2:$F$251)/$D55))</f>
        <v/>
      </c>
      <c r="G55" s="36">
        <f>IF(OR($A55="",$B55="",$C55="",N($D55)=0),"",IF(MOD(2-$B55,52)&gt;MOD($C55-$B55,52),"",SUMPRODUCT((Sätze!$B$2:$B$251=$A55)*(Wochenmengen!$C$2:$C$251&gt;0)*(MOD(2-Wochenmengen!$C$2:$C$251,52)&lt;=MOD(Wochenmengen!$D$2:$D$251-Wochenmengen!$C$2:$C$251,52))*Wochenmengen!$F$2:$F$251)/$D55))</f>
        <v/>
      </c>
      <c r="H55" s="36">
        <f>IF(OR($A55="",$B55="",$C55="",N($D55)=0),"",IF(MOD(3-$B55,52)&gt;MOD($C55-$B55,52),"",SUMPRODUCT((Sätze!$B$2:$B$251=$A55)*(Wochenmengen!$C$2:$C$251&gt;0)*(MOD(3-Wochenmengen!$C$2:$C$251,52)&lt;=MOD(Wochenmengen!$D$2:$D$251-Wochenmengen!$C$2:$C$251,52))*Wochenmengen!$F$2:$F$251)/$D55))</f>
        <v/>
      </c>
      <c r="I55" s="36">
        <f>IF(OR($A55="",$B55="",$C55="",N($D55)=0),"",IF(MOD(4-$B55,52)&gt;MOD($C55-$B55,52),"",SUMPRODUCT((Sätze!$B$2:$B$251=$A55)*(Wochenmengen!$C$2:$C$251&gt;0)*(MOD(4-Wochenmengen!$C$2:$C$251,52)&lt;=MOD(Wochenmengen!$D$2:$D$251-Wochenmengen!$C$2:$C$251,52))*Wochenmengen!$F$2:$F$251)/$D55))</f>
        <v/>
      </c>
      <c r="J55" s="36">
        <f>IF(OR($A55="",$B55="",$C55="",N($D55)=0),"",IF(MOD(5-$B55,52)&gt;MOD($C55-$B55,52),"",SUMPRODUCT((Sätze!$B$2:$B$251=$A55)*(Wochenmengen!$C$2:$C$251&gt;0)*(MOD(5-Wochenmengen!$C$2:$C$251,52)&lt;=MOD(Wochenmengen!$D$2:$D$251-Wochenmengen!$C$2:$C$251,52))*Wochenmengen!$F$2:$F$251)/$D55))</f>
        <v/>
      </c>
      <c r="K55" s="36">
        <f>IF(OR($A55="",$B55="",$C55="",N($D55)=0),"",IF(MOD(6-$B55,52)&gt;MOD($C55-$B55,52),"",SUMPRODUCT((Sätze!$B$2:$B$251=$A55)*(Wochenmengen!$C$2:$C$251&gt;0)*(MOD(6-Wochenmengen!$C$2:$C$251,52)&lt;=MOD(Wochenmengen!$D$2:$D$251-Wochenmengen!$C$2:$C$251,52))*Wochenmengen!$F$2:$F$251)/$D55))</f>
        <v/>
      </c>
      <c r="L55" s="36">
        <f>IF(OR($A55="",$B55="",$C55="",N($D55)=0),"",IF(MOD(7-$B55,52)&gt;MOD($C55-$B55,52),"",SUMPRODUCT((Sätze!$B$2:$B$251=$A55)*(Wochenmengen!$C$2:$C$251&gt;0)*(MOD(7-Wochenmengen!$C$2:$C$251,52)&lt;=MOD(Wochenmengen!$D$2:$D$251-Wochenmengen!$C$2:$C$251,52))*Wochenmengen!$F$2:$F$251)/$D55))</f>
        <v/>
      </c>
      <c r="M55" s="36">
        <f>IF(OR($A55="",$B55="",$C55="",N($D55)=0),"",IF(MOD(8-$B55,52)&gt;MOD($C55-$B55,52),"",SUMPRODUCT((Sätze!$B$2:$B$251=$A55)*(Wochenmengen!$C$2:$C$251&gt;0)*(MOD(8-Wochenmengen!$C$2:$C$251,52)&lt;=MOD(Wochenmengen!$D$2:$D$251-Wochenmengen!$C$2:$C$251,52))*Wochenmengen!$F$2:$F$251)/$D55))</f>
        <v/>
      </c>
      <c r="N55" s="36">
        <f>IF(OR($A55="",$B55="",$C55="",N($D55)=0),"",IF(MOD(9-$B55,52)&gt;MOD($C55-$B55,52),"",SUMPRODUCT((Sätze!$B$2:$B$251=$A55)*(Wochenmengen!$C$2:$C$251&gt;0)*(MOD(9-Wochenmengen!$C$2:$C$251,52)&lt;=MOD(Wochenmengen!$D$2:$D$251-Wochenmengen!$C$2:$C$251,52))*Wochenmengen!$F$2:$F$251)/$D55))</f>
        <v/>
      </c>
      <c r="O55" s="36">
        <f>IF(OR($A55="",$B55="",$C55="",N($D55)=0),"",IF(MOD(10-$B55,52)&gt;MOD($C55-$B55,52),"",SUMPRODUCT((Sätze!$B$2:$B$251=$A55)*(Wochenmengen!$C$2:$C$251&gt;0)*(MOD(10-Wochenmengen!$C$2:$C$251,52)&lt;=MOD(Wochenmengen!$D$2:$D$251-Wochenmengen!$C$2:$C$251,52))*Wochenmengen!$F$2:$F$251)/$D55))</f>
        <v/>
      </c>
      <c r="P55" s="36">
        <f>IF(OR($A55="",$B55="",$C55="",N($D55)=0),"",IF(MOD(11-$B55,52)&gt;MOD($C55-$B55,52),"",SUMPRODUCT((Sätze!$B$2:$B$251=$A55)*(Wochenmengen!$C$2:$C$251&gt;0)*(MOD(11-Wochenmengen!$C$2:$C$251,52)&lt;=MOD(Wochenmengen!$D$2:$D$251-Wochenmengen!$C$2:$C$251,52))*Wochenmengen!$F$2:$F$251)/$D55))</f>
        <v/>
      </c>
      <c r="Q55" s="36">
        <f>IF(OR($A55="",$B55="",$C55="",N($D55)=0),"",IF(MOD(12-$B55,52)&gt;MOD($C55-$B55,52),"",SUMPRODUCT((Sätze!$B$2:$B$251=$A55)*(Wochenmengen!$C$2:$C$251&gt;0)*(MOD(12-Wochenmengen!$C$2:$C$251,52)&lt;=MOD(Wochenmengen!$D$2:$D$251-Wochenmengen!$C$2:$C$251,52))*Wochenmengen!$F$2:$F$251)/$D55))</f>
        <v/>
      </c>
      <c r="R55" s="36">
        <f>IF(OR($A55="",$B55="",$C55="",N($D55)=0),"",IF(MOD(13-$B55,52)&gt;MOD($C55-$B55,52),"",SUMPRODUCT((Sätze!$B$2:$B$251=$A55)*(Wochenmengen!$C$2:$C$251&gt;0)*(MOD(13-Wochenmengen!$C$2:$C$251,52)&lt;=MOD(Wochenmengen!$D$2:$D$251-Wochenmengen!$C$2:$C$251,52))*Wochenmengen!$F$2:$F$251)/$D55))</f>
        <v/>
      </c>
      <c r="S55" s="36">
        <f>IF(OR($A55="",$B55="",$C55="",N($D55)=0),"",IF(MOD(14-$B55,52)&gt;MOD($C55-$B55,52),"",SUMPRODUCT((Sätze!$B$2:$B$251=$A55)*(Wochenmengen!$C$2:$C$251&gt;0)*(MOD(14-Wochenmengen!$C$2:$C$251,52)&lt;=MOD(Wochenmengen!$D$2:$D$251-Wochenmengen!$C$2:$C$251,52))*Wochenmengen!$F$2:$F$251)/$D55))</f>
        <v/>
      </c>
      <c r="T55" s="36">
        <f>IF(OR($A55="",$B55="",$C55="",N($D55)=0),"",IF(MOD(15-$B55,52)&gt;MOD($C55-$B55,52),"",SUMPRODUCT((Sätze!$B$2:$B$251=$A55)*(Wochenmengen!$C$2:$C$251&gt;0)*(MOD(15-Wochenmengen!$C$2:$C$251,52)&lt;=MOD(Wochenmengen!$D$2:$D$251-Wochenmengen!$C$2:$C$251,52))*Wochenmengen!$F$2:$F$251)/$D55))</f>
        <v/>
      </c>
      <c r="U55" s="36">
        <f>IF(OR($A55="",$B55="",$C55="",N($D55)=0),"",IF(MOD(16-$B55,52)&gt;MOD($C55-$B55,52),"",SUMPRODUCT((Sätze!$B$2:$B$251=$A55)*(Wochenmengen!$C$2:$C$251&gt;0)*(MOD(16-Wochenmengen!$C$2:$C$251,52)&lt;=MOD(Wochenmengen!$D$2:$D$251-Wochenmengen!$C$2:$C$251,52))*Wochenmengen!$F$2:$F$251)/$D55))</f>
        <v/>
      </c>
      <c r="V55" s="36">
        <f>IF(OR($A55="",$B55="",$C55="",N($D55)=0),"",IF(MOD(17-$B55,52)&gt;MOD($C55-$B55,52),"",SUMPRODUCT((Sätze!$B$2:$B$251=$A55)*(Wochenmengen!$C$2:$C$251&gt;0)*(MOD(17-Wochenmengen!$C$2:$C$251,52)&lt;=MOD(Wochenmengen!$D$2:$D$251-Wochenmengen!$C$2:$C$251,52))*Wochenmengen!$F$2:$F$251)/$D55))</f>
        <v/>
      </c>
      <c r="W55" s="36">
        <f>IF(OR($A55="",$B55="",$C55="",N($D55)=0),"",IF(MOD(18-$B55,52)&gt;MOD($C55-$B55,52),"",SUMPRODUCT((Sätze!$B$2:$B$251=$A55)*(Wochenmengen!$C$2:$C$251&gt;0)*(MOD(18-Wochenmengen!$C$2:$C$251,52)&lt;=MOD(Wochenmengen!$D$2:$D$251-Wochenmengen!$C$2:$C$251,52))*Wochenmengen!$F$2:$F$251)/$D55))</f>
        <v/>
      </c>
      <c r="X55" s="36">
        <f>IF(OR($A55="",$B55="",$C55="",N($D55)=0),"",IF(MOD(19-$B55,52)&gt;MOD($C55-$B55,52),"",SUMPRODUCT((Sätze!$B$2:$B$251=$A55)*(Wochenmengen!$C$2:$C$251&gt;0)*(MOD(19-Wochenmengen!$C$2:$C$251,52)&lt;=MOD(Wochenmengen!$D$2:$D$251-Wochenmengen!$C$2:$C$251,52))*Wochenmengen!$F$2:$F$251)/$D55))</f>
        <v/>
      </c>
      <c r="Y55" s="36">
        <f>IF(OR($A55="",$B55="",$C55="",N($D55)=0),"",IF(MOD(20-$B55,52)&gt;MOD($C55-$B55,52),"",SUMPRODUCT((Sätze!$B$2:$B$251=$A55)*(Wochenmengen!$C$2:$C$251&gt;0)*(MOD(20-Wochenmengen!$C$2:$C$251,52)&lt;=MOD(Wochenmengen!$D$2:$D$251-Wochenmengen!$C$2:$C$251,52))*Wochenmengen!$F$2:$F$251)/$D55))</f>
        <v/>
      </c>
      <c r="Z55" s="36">
        <f>IF(OR($A55="",$B55="",$C55="",N($D55)=0),"",IF(MOD(21-$B55,52)&gt;MOD($C55-$B55,52),"",SUMPRODUCT((Sätze!$B$2:$B$251=$A55)*(Wochenmengen!$C$2:$C$251&gt;0)*(MOD(21-Wochenmengen!$C$2:$C$251,52)&lt;=MOD(Wochenmengen!$D$2:$D$251-Wochenmengen!$C$2:$C$251,52))*Wochenmengen!$F$2:$F$251)/$D55))</f>
        <v/>
      </c>
      <c r="AA55" s="36">
        <f>IF(OR($A55="",$B55="",$C55="",N($D55)=0),"",IF(MOD(22-$B55,52)&gt;MOD($C55-$B55,52),"",SUMPRODUCT((Sätze!$B$2:$B$251=$A55)*(Wochenmengen!$C$2:$C$251&gt;0)*(MOD(22-Wochenmengen!$C$2:$C$251,52)&lt;=MOD(Wochenmengen!$D$2:$D$251-Wochenmengen!$C$2:$C$251,52))*Wochenmengen!$F$2:$F$251)/$D55))</f>
        <v/>
      </c>
      <c r="AB55" s="36">
        <f>IF(OR($A55="",$B55="",$C55="",N($D55)=0),"",IF(MOD(23-$B55,52)&gt;MOD($C55-$B55,52),"",SUMPRODUCT((Sätze!$B$2:$B$251=$A55)*(Wochenmengen!$C$2:$C$251&gt;0)*(MOD(23-Wochenmengen!$C$2:$C$251,52)&lt;=MOD(Wochenmengen!$D$2:$D$251-Wochenmengen!$C$2:$C$251,52))*Wochenmengen!$F$2:$F$251)/$D55))</f>
        <v/>
      </c>
      <c r="AC55" s="36">
        <f>IF(OR($A55="",$B55="",$C55="",N($D55)=0),"",IF(MOD(24-$B55,52)&gt;MOD($C55-$B55,52),"",SUMPRODUCT((Sätze!$B$2:$B$251=$A55)*(Wochenmengen!$C$2:$C$251&gt;0)*(MOD(24-Wochenmengen!$C$2:$C$251,52)&lt;=MOD(Wochenmengen!$D$2:$D$251-Wochenmengen!$C$2:$C$251,52))*Wochenmengen!$F$2:$F$251)/$D55))</f>
        <v/>
      </c>
      <c r="AD55" s="36">
        <f>IF(OR($A55="",$B55="",$C55="",N($D55)=0),"",IF(MOD(25-$B55,52)&gt;MOD($C55-$B55,52),"",SUMPRODUCT((Sätze!$B$2:$B$251=$A55)*(Wochenmengen!$C$2:$C$251&gt;0)*(MOD(25-Wochenmengen!$C$2:$C$251,52)&lt;=MOD(Wochenmengen!$D$2:$D$251-Wochenmengen!$C$2:$C$251,52))*Wochenmengen!$F$2:$F$251)/$D55))</f>
        <v/>
      </c>
      <c r="AE55" s="36">
        <f>IF(OR($A55="",$B55="",$C55="",N($D55)=0),"",IF(MOD(26-$B55,52)&gt;MOD($C55-$B55,52),"",SUMPRODUCT((Sätze!$B$2:$B$251=$A55)*(Wochenmengen!$C$2:$C$251&gt;0)*(MOD(26-Wochenmengen!$C$2:$C$251,52)&lt;=MOD(Wochenmengen!$D$2:$D$251-Wochenmengen!$C$2:$C$251,52))*Wochenmengen!$F$2:$F$251)/$D55))</f>
        <v/>
      </c>
      <c r="AF55" s="36">
        <f>IF(OR($A55="",$B55="",$C55="",N($D55)=0),"",IF(MOD(27-$B55,52)&gt;MOD($C55-$B55,52),"",SUMPRODUCT((Sätze!$B$2:$B$251=$A55)*(Wochenmengen!$C$2:$C$251&gt;0)*(MOD(27-Wochenmengen!$C$2:$C$251,52)&lt;=MOD(Wochenmengen!$D$2:$D$251-Wochenmengen!$C$2:$C$251,52))*Wochenmengen!$F$2:$F$251)/$D55))</f>
        <v/>
      </c>
      <c r="AG55" s="36">
        <f>IF(OR($A55="",$B55="",$C55="",N($D55)=0),"",IF(MOD(28-$B55,52)&gt;MOD($C55-$B55,52),"",SUMPRODUCT((Sätze!$B$2:$B$251=$A55)*(Wochenmengen!$C$2:$C$251&gt;0)*(MOD(28-Wochenmengen!$C$2:$C$251,52)&lt;=MOD(Wochenmengen!$D$2:$D$251-Wochenmengen!$C$2:$C$251,52))*Wochenmengen!$F$2:$F$251)/$D55))</f>
        <v/>
      </c>
      <c r="AH55" s="36">
        <f>IF(OR($A55="",$B55="",$C55="",N($D55)=0),"",IF(MOD(29-$B55,52)&gt;MOD($C55-$B55,52),"",SUMPRODUCT((Sätze!$B$2:$B$251=$A55)*(Wochenmengen!$C$2:$C$251&gt;0)*(MOD(29-Wochenmengen!$C$2:$C$251,52)&lt;=MOD(Wochenmengen!$D$2:$D$251-Wochenmengen!$C$2:$C$251,52))*Wochenmengen!$F$2:$F$251)/$D55))</f>
        <v/>
      </c>
      <c r="AI55" s="36">
        <f>IF(OR($A55="",$B55="",$C55="",N($D55)=0),"",IF(MOD(30-$B55,52)&gt;MOD($C55-$B55,52),"",SUMPRODUCT((Sätze!$B$2:$B$251=$A55)*(Wochenmengen!$C$2:$C$251&gt;0)*(MOD(30-Wochenmengen!$C$2:$C$251,52)&lt;=MOD(Wochenmengen!$D$2:$D$251-Wochenmengen!$C$2:$C$251,52))*Wochenmengen!$F$2:$F$251)/$D55))</f>
        <v/>
      </c>
      <c r="AJ55" s="36">
        <f>IF(OR($A55="",$B55="",$C55="",N($D55)=0),"",IF(MOD(31-$B55,52)&gt;MOD($C55-$B55,52),"",SUMPRODUCT((Sätze!$B$2:$B$251=$A55)*(Wochenmengen!$C$2:$C$251&gt;0)*(MOD(31-Wochenmengen!$C$2:$C$251,52)&lt;=MOD(Wochenmengen!$D$2:$D$251-Wochenmengen!$C$2:$C$251,52))*Wochenmengen!$F$2:$F$251)/$D55))</f>
        <v/>
      </c>
      <c r="AK55" s="36">
        <f>IF(OR($A55="",$B55="",$C55="",N($D55)=0),"",IF(MOD(32-$B55,52)&gt;MOD($C55-$B55,52),"",SUMPRODUCT((Sätze!$B$2:$B$251=$A55)*(Wochenmengen!$C$2:$C$251&gt;0)*(MOD(32-Wochenmengen!$C$2:$C$251,52)&lt;=MOD(Wochenmengen!$D$2:$D$251-Wochenmengen!$C$2:$C$251,52))*Wochenmengen!$F$2:$F$251)/$D55))</f>
        <v/>
      </c>
      <c r="AL55" s="36">
        <f>IF(OR($A55="",$B55="",$C55="",N($D55)=0),"",IF(MOD(33-$B55,52)&gt;MOD($C55-$B55,52),"",SUMPRODUCT((Sätze!$B$2:$B$251=$A55)*(Wochenmengen!$C$2:$C$251&gt;0)*(MOD(33-Wochenmengen!$C$2:$C$251,52)&lt;=MOD(Wochenmengen!$D$2:$D$251-Wochenmengen!$C$2:$C$251,52))*Wochenmengen!$F$2:$F$251)/$D55))</f>
        <v/>
      </c>
      <c r="AM55" s="36">
        <f>IF(OR($A55="",$B55="",$C55="",N($D55)=0),"",IF(MOD(34-$B55,52)&gt;MOD($C55-$B55,52),"",SUMPRODUCT((Sätze!$B$2:$B$251=$A55)*(Wochenmengen!$C$2:$C$251&gt;0)*(MOD(34-Wochenmengen!$C$2:$C$251,52)&lt;=MOD(Wochenmengen!$D$2:$D$251-Wochenmengen!$C$2:$C$251,52))*Wochenmengen!$F$2:$F$251)/$D55))</f>
        <v/>
      </c>
      <c r="AN55" s="36">
        <f>IF(OR($A55="",$B55="",$C55="",N($D55)=0),"",IF(MOD(35-$B55,52)&gt;MOD($C55-$B55,52),"",SUMPRODUCT((Sätze!$B$2:$B$251=$A55)*(Wochenmengen!$C$2:$C$251&gt;0)*(MOD(35-Wochenmengen!$C$2:$C$251,52)&lt;=MOD(Wochenmengen!$D$2:$D$251-Wochenmengen!$C$2:$C$251,52))*Wochenmengen!$F$2:$F$251)/$D55))</f>
        <v/>
      </c>
      <c r="AO55" s="36">
        <f>IF(OR($A55="",$B55="",$C55="",N($D55)=0),"",IF(MOD(36-$B55,52)&gt;MOD($C55-$B55,52),"",SUMPRODUCT((Sätze!$B$2:$B$251=$A55)*(Wochenmengen!$C$2:$C$251&gt;0)*(MOD(36-Wochenmengen!$C$2:$C$251,52)&lt;=MOD(Wochenmengen!$D$2:$D$251-Wochenmengen!$C$2:$C$251,52))*Wochenmengen!$F$2:$F$251)/$D55))</f>
        <v/>
      </c>
      <c r="AP55" s="36">
        <f>IF(OR($A55="",$B55="",$C55="",N($D55)=0),"",IF(MOD(37-$B55,52)&gt;MOD($C55-$B55,52),"",SUMPRODUCT((Sätze!$B$2:$B$251=$A55)*(Wochenmengen!$C$2:$C$251&gt;0)*(MOD(37-Wochenmengen!$C$2:$C$251,52)&lt;=MOD(Wochenmengen!$D$2:$D$251-Wochenmengen!$C$2:$C$251,52))*Wochenmengen!$F$2:$F$251)/$D55))</f>
        <v/>
      </c>
      <c r="AQ55" s="36">
        <f>IF(OR($A55="",$B55="",$C55="",N($D55)=0),"",IF(MOD(38-$B55,52)&gt;MOD($C55-$B55,52),"",SUMPRODUCT((Sätze!$B$2:$B$251=$A55)*(Wochenmengen!$C$2:$C$251&gt;0)*(MOD(38-Wochenmengen!$C$2:$C$251,52)&lt;=MOD(Wochenmengen!$D$2:$D$251-Wochenmengen!$C$2:$C$251,52))*Wochenmengen!$F$2:$F$251)/$D55))</f>
        <v/>
      </c>
      <c r="AR55" s="36">
        <f>IF(OR($A55="",$B55="",$C55="",N($D55)=0),"",IF(MOD(39-$B55,52)&gt;MOD($C55-$B55,52),"",SUMPRODUCT((Sätze!$B$2:$B$251=$A55)*(Wochenmengen!$C$2:$C$251&gt;0)*(MOD(39-Wochenmengen!$C$2:$C$251,52)&lt;=MOD(Wochenmengen!$D$2:$D$251-Wochenmengen!$C$2:$C$251,52))*Wochenmengen!$F$2:$F$251)/$D55))</f>
        <v/>
      </c>
      <c r="AS55" s="36">
        <f>IF(OR($A55="",$B55="",$C55="",N($D55)=0),"",IF(MOD(40-$B55,52)&gt;MOD($C55-$B55,52),"",SUMPRODUCT((Sätze!$B$2:$B$251=$A55)*(Wochenmengen!$C$2:$C$251&gt;0)*(MOD(40-Wochenmengen!$C$2:$C$251,52)&lt;=MOD(Wochenmengen!$D$2:$D$251-Wochenmengen!$C$2:$C$251,52))*Wochenmengen!$F$2:$F$251)/$D55))</f>
        <v/>
      </c>
      <c r="AT55" s="36">
        <f>IF(OR($A55="",$B55="",$C55="",N($D55)=0),"",IF(MOD(41-$B55,52)&gt;MOD($C55-$B55,52),"",SUMPRODUCT((Sätze!$B$2:$B$251=$A55)*(Wochenmengen!$C$2:$C$251&gt;0)*(MOD(41-Wochenmengen!$C$2:$C$251,52)&lt;=MOD(Wochenmengen!$D$2:$D$251-Wochenmengen!$C$2:$C$251,52))*Wochenmengen!$F$2:$F$251)/$D55))</f>
        <v/>
      </c>
      <c r="AU55" s="36">
        <f>IF(OR($A55="",$B55="",$C55="",N($D55)=0),"",IF(MOD(42-$B55,52)&gt;MOD($C55-$B55,52),"",SUMPRODUCT((Sätze!$B$2:$B$251=$A55)*(Wochenmengen!$C$2:$C$251&gt;0)*(MOD(42-Wochenmengen!$C$2:$C$251,52)&lt;=MOD(Wochenmengen!$D$2:$D$251-Wochenmengen!$C$2:$C$251,52))*Wochenmengen!$F$2:$F$251)/$D55))</f>
        <v/>
      </c>
      <c r="AV55" s="36">
        <f>IF(OR($A55="",$B55="",$C55="",N($D55)=0),"",IF(MOD(43-$B55,52)&gt;MOD($C55-$B55,52),"",SUMPRODUCT((Sätze!$B$2:$B$251=$A55)*(Wochenmengen!$C$2:$C$251&gt;0)*(MOD(43-Wochenmengen!$C$2:$C$251,52)&lt;=MOD(Wochenmengen!$D$2:$D$251-Wochenmengen!$C$2:$C$251,52))*Wochenmengen!$F$2:$F$251)/$D55))</f>
        <v/>
      </c>
      <c r="AW55" s="36">
        <f>IF(OR($A55="",$B55="",$C55="",N($D55)=0),"",IF(MOD(44-$B55,52)&gt;MOD($C55-$B55,52),"",SUMPRODUCT((Sätze!$B$2:$B$251=$A55)*(Wochenmengen!$C$2:$C$251&gt;0)*(MOD(44-Wochenmengen!$C$2:$C$251,52)&lt;=MOD(Wochenmengen!$D$2:$D$251-Wochenmengen!$C$2:$C$251,52))*Wochenmengen!$F$2:$F$251)/$D55))</f>
        <v/>
      </c>
      <c r="AX55" s="36">
        <f>IF(OR($A55="",$B55="",$C55="",N($D55)=0),"",IF(MOD(45-$B55,52)&gt;MOD($C55-$B55,52),"",SUMPRODUCT((Sätze!$B$2:$B$251=$A55)*(Wochenmengen!$C$2:$C$251&gt;0)*(MOD(45-Wochenmengen!$C$2:$C$251,52)&lt;=MOD(Wochenmengen!$D$2:$D$251-Wochenmengen!$C$2:$C$251,52))*Wochenmengen!$F$2:$F$251)/$D55))</f>
        <v/>
      </c>
      <c r="AY55" s="36">
        <f>IF(OR($A55="",$B55="",$C55="",N($D55)=0),"",IF(MOD(46-$B55,52)&gt;MOD($C55-$B55,52),"",SUMPRODUCT((Sätze!$B$2:$B$251=$A55)*(Wochenmengen!$C$2:$C$251&gt;0)*(MOD(46-Wochenmengen!$C$2:$C$251,52)&lt;=MOD(Wochenmengen!$D$2:$D$251-Wochenmengen!$C$2:$C$251,52))*Wochenmengen!$F$2:$F$251)/$D55))</f>
        <v/>
      </c>
      <c r="AZ55" s="36">
        <f>IF(OR($A55="",$B55="",$C55="",N($D55)=0),"",IF(MOD(47-$B55,52)&gt;MOD($C55-$B55,52),"",SUMPRODUCT((Sätze!$B$2:$B$251=$A55)*(Wochenmengen!$C$2:$C$251&gt;0)*(MOD(47-Wochenmengen!$C$2:$C$251,52)&lt;=MOD(Wochenmengen!$D$2:$D$251-Wochenmengen!$C$2:$C$251,52))*Wochenmengen!$F$2:$F$251)/$D55))</f>
        <v/>
      </c>
      <c r="BA55" s="36">
        <f>IF(OR($A55="",$B55="",$C55="",N($D55)=0),"",IF(MOD(48-$B55,52)&gt;MOD($C55-$B55,52),"",SUMPRODUCT((Sätze!$B$2:$B$251=$A55)*(Wochenmengen!$C$2:$C$251&gt;0)*(MOD(48-Wochenmengen!$C$2:$C$251,52)&lt;=MOD(Wochenmengen!$D$2:$D$251-Wochenmengen!$C$2:$C$251,52))*Wochenmengen!$F$2:$F$251)/$D55))</f>
        <v/>
      </c>
      <c r="BB55" s="36">
        <f>IF(OR($A55="",$B55="",$C55="",N($D55)=0),"",IF(MOD(49-$B55,52)&gt;MOD($C55-$B55,52),"",SUMPRODUCT((Sätze!$B$2:$B$251=$A55)*(Wochenmengen!$C$2:$C$251&gt;0)*(MOD(49-Wochenmengen!$C$2:$C$251,52)&lt;=MOD(Wochenmengen!$D$2:$D$251-Wochenmengen!$C$2:$C$251,52))*Wochenmengen!$F$2:$F$251)/$D55))</f>
        <v/>
      </c>
      <c r="BC55" s="36">
        <f>IF(OR($A55="",$B55="",$C55="",N($D55)=0),"",IF(MOD(50-$B55,52)&gt;MOD($C55-$B55,52),"",SUMPRODUCT((Sätze!$B$2:$B$251=$A55)*(Wochenmengen!$C$2:$C$251&gt;0)*(MOD(50-Wochenmengen!$C$2:$C$251,52)&lt;=MOD(Wochenmengen!$D$2:$D$251-Wochenmengen!$C$2:$C$251,52))*Wochenmengen!$F$2:$F$251)/$D55))</f>
        <v/>
      </c>
      <c r="BD55" s="36">
        <f>IF(OR($A55="",$B55="",$C55="",N($D55)=0),"",IF(MOD(51-$B55,52)&gt;MOD($C55-$B55,52),"",SUMPRODUCT((Sätze!$B$2:$B$251=$A55)*(Wochenmengen!$C$2:$C$251&gt;0)*(MOD(51-Wochenmengen!$C$2:$C$251,52)&lt;=MOD(Wochenmengen!$D$2:$D$251-Wochenmengen!$C$2:$C$251,52))*Wochenmengen!$F$2:$F$251)/$D55))</f>
        <v/>
      </c>
      <c r="BE55" s="36">
        <f>IF(OR($A55="",$B55="",$C55="",N($D55)=0),"",IF(MOD(52-$B55,52)&gt;MOD($C55-$B55,52),"",SUMPRODUCT((Sätze!$B$2:$B$251=$A55)*(Wochenmengen!$C$2:$C$251&gt;0)*(MOD(52-Wochenmengen!$C$2:$C$251,52)&lt;=MOD(Wochenmengen!$D$2:$D$251-Wochenmengen!$C$2:$C$251,52))*Wochenmengen!$F$2:$F$251)/$D55))</f>
        <v/>
      </c>
      <c r="BF55" s="26">
        <f>IF($A55="","",SUMPRODUCT((F55:BE55&lt;&gt;"")*(F55:BE55&lt;1)))</f>
        <v/>
      </c>
    </row>
    <row r="56">
      <c r="A56" s="10">
        <f>IF(Bedarf!$B62="","",Bedarf!$B62)</f>
        <v/>
      </c>
      <c r="B56" s="26">
        <f>IF($A56="","",IF(Bedarf!$E62&lt;&gt;"",Bedarf!$E62,IFERROR(IF(_xlfn.MINIFS(Sätze!$H$2:$H$251,Sätze!$B$2:$B$251,$A56)=0,"",_xlfn.MINIFS(Sätze!$H$2:$H$251,Sätze!$B$2:$B$251,$A56)),"")))</f>
        <v/>
      </c>
      <c r="C56" s="26">
        <f>IF($A56="","",IF(Bedarf!$F62&lt;&gt;"",Bedarf!$F62,IFERROR(IF(_xlfn.MAXIFS(Sätze!$I$2:$I$251,Sätze!$B$2:$B$251,$A56)=0,"",_xlfn.MAXIFS(Sätze!$I$2:$I$251,Sätze!$B$2:$B$251,$A56)),"")))</f>
        <v/>
      </c>
      <c r="D56" s="15">
        <f>IF(OR($A56="",N(Bedarf!$G62)=0),"",Bedarf!$G62)</f>
        <v/>
      </c>
      <c r="E56" s="10">
        <f>IF($A56="","",T(Bedarf!$D62))</f>
        <v/>
      </c>
      <c r="F56" s="36">
        <f>IF(OR($A56="",$B56="",$C56="",N($D56)=0),"",IF(MOD(1-$B56,52)&gt;MOD($C56-$B56,52),"",SUMPRODUCT((Sätze!$B$2:$B$251=$A56)*(Wochenmengen!$C$2:$C$251&gt;0)*(MOD(1-Wochenmengen!$C$2:$C$251,52)&lt;=MOD(Wochenmengen!$D$2:$D$251-Wochenmengen!$C$2:$C$251,52))*Wochenmengen!$F$2:$F$251)/$D56))</f>
        <v/>
      </c>
      <c r="G56" s="36">
        <f>IF(OR($A56="",$B56="",$C56="",N($D56)=0),"",IF(MOD(2-$B56,52)&gt;MOD($C56-$B56,52),"",SUMPRODUCT((Sätze!$B$2:$B$251=$A56)*(Wochenmengen!$C$2:$C$251&gt;0)*(MOD(2-Wochenmengen!$C$2:$C$251,52)&lt;=MOD(Wochenmengen!$D$2:$D$251-Wochenmengen!$C$2:$C$251,52))*Wochenmengen!$F$2:$F$251)/$D56))</f>
        <v/>
      </c>
      <c r="H56" s="36">
        <f>IF(OR($A56="",$B56="",$C56="",N($D56)=0),"",IF(MOD(3-$B56,52)&gt;MOD($C56-$B56,52),"",SUMPRODUCT((Sätze!$B$2:$B$251=$A56)*(Wochenmengen!$C$2:$C$251&gt;0)*(MOD(3-Wochenmengen!$C$2:$C$251,52)&lt;=MOD(Wochenmengen!$D$2:$D$251-Wochenmengen!$C$2:$C$251,52))*Wochenmengen!$F$2:$F$251)/$D56))</f>
        <v/>
      </c>
      <c r="I56" s="36">
        <f>IF(OR($A56="",$B56="",$C56="",N($D56)=0),"",IF(MOD(4-$B56,52)&gt;MOD($C56-$B56,52),"",SUMPRODUCT((Sätze!$B$2:$B$251=$A56)*(Wochenmengen!$C$2:$C$251&gt;0)*(MOD(4-Wochenmengen!$C$2:$C$251,52)&lt;=MOD(Wochenmengen!$D$2:$D$251-Wochenmengen!$C$2:$C$251,52))*Wochenmengen!$F$2:$F$251)/$D56))</f>
        <v/>
      </c>
      <c r="J56" s="36">
        <f>IF(OR($A56="",$B56="",$C56="",N($D56)=0),"",IF(MOD(5-$B56,52)&gt;MOD($C56-$B56,52),"",SUMPRODUCT((Sätze!$B$2:$B$251=$A56)*(Wochenmengen!$C$2:$C$251&gt;0)*(MOD(5-Wochenmengen!$C$2:$C$251,52)&lt;=MOD(Wochenmengen!$D$2:$D$251-Wochenmengen!$C$2:$C$251,52))*Wochenmengen!$F$2:$F$251)/$D56))</f>
        <v/>
      </c>
      <c r="K56" s="36">
        <f>IF(OR($A56="",$B56="",$C56="",N($D56)=0),"",IF(MOD(6-$B56,52)&gt;MOD($C56-$B56,52),"",SUMPRODUCT((Sätze!$B$2:$B$251=$A56)*(Wochenmengen!$C$2:$C$251&gt;0)*(MOD(6-Wochenmengen!$C$2:$C$251,52)&lt;=MOD(Wochenmengen!$D$2:$D$251-Wochenmengen!$C$2:$C$251,52))*Wochenmengen!$F$2:$F$251)/$D56))</f>
        <v/>
      </c>
      <c r="L56" s="36">
        <f>IF(OR($A56="",$B56="",$C56="",N($D56)=0),"",IF(MOD(7-$B56,52)&gt;MOD($C56-$B56,52),"",SUMPRODUCT((Sätze!$B$2:$B$251=$A56)*(Wochenmengen!$C$2:$C$251&gt;0)*(MOD(7-Wochenmengen!$C$2:$C$251,52)&lt;=MOD(Wochenmengen!$D$2:$D$251-Wochenmengen!$C$2:$C$251,52))*Wochenmengen!$F$2:$F$251)/$D56))</f>
        <v/>
      </c>
      <c r="M56" s="36">
        <f>IF(OR($A56="",$B56="",$C56="",N($D56)=0),"",IF(MOD(8-$B56,52)&gt;MOD($C56-$B56,52),"",SUMPRODUCT((Sätze!$B$2:$B$251=$A56)*(Wochenmengen!$C$2:$C$251&gt;0)*(MOD(8-Wochenmengen!$C$2:$C$251,52)&lt;=MOD(Wochenmengen!$D$2:$D$251-Wochenmengen!$C$2:$C$251,52))*Wochenmengen!$F$2:$F$251)/$D56))</f>
        <v/>
      </c>
      <c r="N56" s="36">
        <f>IF(OR($A56="",$B56="",$C56="",N($D56)=0),"",IF(MOD(9-$B56,52)&gt;MOD($C56-$B56,52),"",SUMPRODUCT((Sätze!$B$2:$B$251=$A56)*(Wochenmengen!$C$2:$C$251&gt;0)*(MOD(9-Wochenmengen!$C$2:$C$251,52)&lt;=MOD(Wochenmengen!$D$2:$D$251-Wochenmengen!$C$2:$C$251,52))*Wochenmengen!$F$2:$F$251)/$D56))</f>
        <v/>
      </c>
      <c r="O56" s="36">
        <f>IF(OR($A56="",$B56="",$C56="",N($D56)=0),"",IF(MOD(10-$B56,52)&gt;MOD($C56-$B56,52),"",SUMPRODUCT((Sätze!$B$2:$B$251=$A56)*(Wochenmengen!$C$2:$C$251&gt;0)*(MOD(10-Wochenmengen!$C$2:$C$251,52)&lt;=MOD(Wochenmengen!$D$2:$D$251-Wochenmengen!$C$2:$C$251,52))*Wochenmengen!$F$2:$F$251)/$D56))</f>
        <v/>
      </c>
      <c r="P56" s="36">
        <f>IF(OR($A56="",$B56="",$C56="",N($D56)=0),"",IF(MOD(11-$B56,52)&gt;MOD($C56-$B56,52),"",SUMPRODUCT((Sätze!$B$2:$B$251=$A56)*(Wochenmengen!$C$2:$C$251&gt;0)*(MOD(11-Wochenmengen!$C$2:$C$251,52)&lt;=MOD(Wochenmengen!$D$2:$D$251-Wochenmengen!$C$2:$C$251,52))*Wochenmengen!$F$2:$F$251)/$D56))</f>
        <v/>
      </c>
      <c r="Q56" s="36">
        <f>IF(OR($A56="",$B56="",$C56="",N($D56)=0),"",IF(MOD(12-$B56,52)&gt;MOD($C56-$B56,52),"",SUMPRODUCT((Sätze!$B$2:$B$251=$A56)*(Wochenmengen!$C$2:$C$251&gt;0)*(MOD(12-Wochenmengen!$C$2:$C$251,52)&lt;=MOD(Wochenmengen!$D$2:$D$251-Wochenmengen!$C$2:$C$251,52))*Wochenmengen!$F$2:$F$251)/$D56))</f>
        <v/>
      </c>
      <c r="R56" s="36">
        <f>IF(OR($A56="",$B56="",$C56="",N($D56)=0),"",IF(MOD(13-$B56,52)&gt;MOD($C56-$B56,52),"",SUMPRODUCT((Sätze!$B$2:$B$251=$A56)*(Wochenmengen!$C$2:$C$251&gt;0)*(MOD(13-Wochenmengen!$C$2:$C$251,52)&lt;=MOD(Wochenmengen!$D$2:$D$251-Wochenmengen!$C$2:$C$251,52))*Wochenmengen!$F$2:$F$251)/$D56))</f>
        <v/>
      </c>
      <c r="S56" s="36">
        <f>IF(OR($A56="",$B56="",$C56="",N($D56)=0),"",IF(MOD(14-$B56,52)&gt;MOD($C56-$B56,52),"",SUMPRODUCT((Sätze!$B$2:$B$251=$A56)*(Wochenmengen!$C$2:$C$251&gt;0)*(MOD(14-Wochenmengen!$C$2:$C$251,52)&lt;=MOD(Wochenmengen!$D$2:$D$251-Wochenmengen!$C$2:$C$251,52))*Wochenmengen!$F$2:$F$251)/$D56))</f>
        <v/>
      </c>
      <c r="T56" s="36">
        <f>IF(OR($A56="",$B56="",$C56="",N($D56)=0),"",IF(MOD(15-$B56,52)&gt;MOD($C56-$B56,52),"",SUMPRODUCT((Sätze!$B$2:$B$251=$A56)*(Wochenmengen!$C$2:$C$251&gt;0)*(MOD(15-Wochenmengen!$C$2:$C$251,52)&lt;=MOD(Wochenmengen!$D$2:$D$251-Wochenmengen!$C$2:$C$251,52))*Wochenmengen!$F$2:$F$251)/$D56))</f>
        <v/>
      </c>
      <c r="U56" s="36">
        <f>IF(OR($A56="",$B56="",$C56="",N($D56)=0),"",IF(MOD(16-$B56,52)&gt;MOD($C56-$B56,52),"",SUMPRODUCT((Sätze!$B$2:$B$251=$A56)*(Wochenmengen!$C$2:$C$251&gt;0)*(MOD(16-Wochenmengen!$C$2:$C$251,52)&lt;=MOD(Wochenmengen!$D$2:$D$251-Wochenmengen!$C$2:$C$251,52))*Wochenmengen!$F$2:$F$251)/$D56))</f>
        <v/>
      </c>
      <c r="V56" s="36">
        <f>IF(OR($A56="",$B56="",$C56="",N($D56)=0),"",IF(MOD(17-$B56,52)&gt;MOD($C56-$B56,52),"",SUMPRODUCT((Sätze!$B$2:$B$251=$A56)*(Wochenmengen!$C$2:$C$251&gt;0)*(MOD(17-Wochenmengen!$C$2:$C$251,52)&lt;=MOD(Wochenmengen!$D$2:$D$251-Wochenmengen!$C$2:$C$251,52))*Wochenmengen!$F$2:$F$251)/$D56))</f>
        <v/>
      </c>
      <c r="W56" s="36">
        <f>IF(OR($A56="",$B56="",$C56="",N($D56)=0),"",IF(MOD(18-$B56,52)&gt;MOD($C56-$B56,52),"",SUMPRODUCT((Sätze!$B$2:$B$251=$A56)*(Wochenmengen!$C$2:$C$251&gt;0)*(MOD(18-Wochenmengen!$C$2:$C$251,52)&lt;=MOD(Wochenmengen!$D$2:$D$251-Wochenmengen!$C$2:$C$251,52))*Wochenmengen!$F$2:$F$251)/$D56))</f>
        <v/>
      </c>
      <c r="X56" s="36">
        <f>IF(OR($A56="",$B56="",$C56="",N($D56)=0),"",IF(MOD(19-$B56,52)&gt;MOD($C56-$B56,52),"",SUMPRODUCT((Sätze!$B$2:$B$251=$A56)*(Wochenmengen!$C$2:$C$251&gt;0)*(MOD(19-Wochenmengen!$C$2:$C$251,52)&lt;=MOD(Wochenmengen!$D$2:$D$251-Wochenmengen!$C$2:$C$251,52))*Wochenmengen!$F$2:$F$251)/$D56))</f>
        <v/>
      </c>
      <c r="Y56" s="36">
        <f>IF(OR($A56="",$B56="",$C56="",N($D56)=0),"",IF(MOD(20-$B56,52)&gt;MOD($C56-$B56,52),"",SUMPRODUCT((Sätze!$B$2:$B$251=$A56)*(Wochenmengen!$C$2:$C$251&gt;0)*(MOD(20-Wochenmengen!$C$2:$C$251,52)&lt;=MOD(Wochenmengen!$D$2:$D$251-Wochenmengen!$C$2:$C$251,52))*Wochenmengen!$F$2:$F$251)/$D56))</f>
        <v/>
      </c>
      <c r="Z56" s="36">
        <f>IF(OR($A56="",$B56="",$C56="",N($D56)=0),"",IF(MOD(21-$B56,52)&gt;MOD($C56-$B56,52),"",SUMPRODUCT((Sätze!$B$2:$B$251=$A56)*(Wochenmengen!$C$2:$C$251&gt;0)*(MOD(21-Wochenmengen!$C$2:$C$251,52)&lt;=MOD(Wochenmengen!$D$2:$D$251-Wochenmengen!$C$2:$C$251,52))*Wochenmengen!$F$2:$F$251)/$D56))</f>
        <v/>
      </c>
      <c r="AA56" s="36">
        <f>IF(OR($A56="",$B56="",$C56="",N($D56)=0),"",IF(MOD(22-$B56,52)&gt;MOD($C56-$B56,52),"",SUMPRODUCT((Sätze!$B$2:$B$251=$A56)*(Wochenmengen!$C$2:$C$251&gt;0)*(MOD(22-Wochenmengen!$C$2:$C$251,52)&lt;=MOD(Wochenmengen!$D$2:$D$251-Wochenmengen!$C$2:$C$251,52))*Wochenmengen!$F$2:$F$251)/$D56))</f>
        <v/>
      </c>
      <c r="AB56" s="36">
        <f>IF(OR($A56="",$B56="",$C56="",N($D56)=0),"",IF(MOD(23-$B56,52)&gt;MOD($C56-$B56,52),"",SUMPRODUCT((Sätze!$B$2:$B$251=$A56)*(Wochenmengen!$C$2:$C$251&gt;0)*(MOD(23-Wochenmengen!$C$2:$C$251,52)&lt;=MOD(Wochenmengen!$D$2:$D$251-Wochenmengen!$C$2:$C$251,52))*Wochenmengen!$F$2:$F$251)/$D56))</f>
        <v/>
      </c>
      <c r="AC56" s="36">
        <f>IF(OR($A56="",$B56="",$C56="",N($D56)=0),"",IF(MOD(24-$B56,52)&gt;MOD($C56-$B56,52),"",SUMPRODUCT((Sätze!$B$2:$B$251=$A56)*(Wochenmengen!$C$2:$C$251&gt;0)*(MOD(24-Wochenmengen!$C$2:$C$251,52)&lt;=MOD(Wochenmengen!$D$2:$D$251-Wochenmengen!$C$2:$C$251,52))*Wochenmengen!$F$2:$F$251)/$D56))</f>
        <v/>
      </c>
      <c r="AD56" s="36">
        <f>IF(OR($A56="",$B56="",$C56="",N($D56)=0),"",IF(MOD(25-$B56,52)&gt;MOD($C56-$B56,52),"",SUMPRODUCT((Sätze!$B$2:$B$251=$A56)*(Wochenmengen!$C$2:$C$251&gt;0)*(MOD(25-Wochenmengen!$C$2:$C$251,52)&lt;=MOD(Wochenmengen!$D$2:$D$251-Wochenmengen!$C$2:$C$251,52))*Wochenmengen!$F$2:$F$251)/$D56))</f>
        <v/>
      </c>
      <c r="AE56" s="36">
        <f>IF(OR($A56="",$B56="",$C56="",N($D56)=0),"",IF(MOD(26-$B56,52)&gt;MOD($C56-$B56,52),"",SUMPRODUCT((Sätze!$B$2:$B$251=$A56)*(Wochenmengen!$C$2:$C$251&gt;0)*(MOD(26-Wochenmengen!$C$2:$C$251,52)&lt;=MOD(Wochenmengen!$D$2:$D$251-Wochenmengen!$C$2:$C$251,52))*Wochenmengen!$F$2:$F$251)/$D56))</f>
        <v/>
      </c>
      <c r="AF56" s="36">
        <f>IF(OR($A56="",$B56="",$C56="",N($D56)=0),"",IF(MOD(27-$B56,52)&gt;MOD($C56-$B56,52),"",SUMPRODUCT((Sätze!$B$2:$B$251=$A56)*(Wochenmengen!$C$2:$C$251&gt;0)*(MOD(27-Wochenmengen!$C$2:$C$251,52)&lt;=MOD(Wochenmengen!$D$2:$D$251-Wochenmengen!$C$2:$C$251,52))*Wochenmengen!$F$2:$F$251)/$D56))</f>
        <v/>
      </c>
      <c r="AG56" s="36">
        <f>IF(OR($A56="",$B56="",$C56="",N($D56)=0),"",IF(MOD(28-$B56,52)&gt;MOD($C56-$B56,52),"",SUMPRODUCT((Sätze!$B$2:$B$251=$A56)*(Wochenmengen!$C$2:$C$251&gt;0)*(MOD(28-Wochenmengen!$C$2:$C$251,52)&lt;=MOD(Wochenmengen!$D$2:$D$251-Wochenmengen!$C$2:$C$251,52))*Wochenmengen!$F$2:$F$251)/$D56))</f>
        <v/>
      </c>
      <c r="AH56" s="36">
        <f>IF(OR($A56="",$B56="",$C56="",N($D56)=0),"",IF(MOD(29-$B56,52)&gt;MOD($C56-$B56,52),"",SUMPRODUCT((Sätze!$B$2:$B$251=$A56)*(Wochenmengen!$C$2:$C$251&gt;0)*(MOD(29-Wochenmengen!$C$2:$C$251,52)&lt;=MOD(Wochenmengen!$D$2:$D$251-Wochenmengen!$C$2:$C$251,52))*Wochenmengen!$F$2:$F$251)/$D56))</f>
        <v/>
      </c>
      <c r="AI56" s="36">
        <f>IF(OR($A56="",$B56="",$C56="",N($D56)=0),"",IF(MOD(30-$B56,52)&gt;MOD($C56-$B56,52),"",SUMPRODUCT((Sätze!$B$2:$B$251=$A56)*(Wochenmengen!$C$2:$C$251&gt;0)*(MOD(30-Wochenmengen!$C$2:$C$251,52)&lt;=MOD(Wochenmengen!$D$2:$D$251-Wochenmengen!$C$2:$C$251,52))*Wochenmengen!$F$2:$F$251)/$D56))</f>
        <v/>
      </c>
      <c r="AJ56" s="36">
        <f>IF(OR($A56="",$B56="",$C56="",N($D56)=0),"",IF(MOD(31-$B56,52)&gt;MOD($C56-$B56,52),"",SUMPRODUCT((Sätze!$B$2:$B$251=$A56)*(Wochenmengen!$C$2:$C$251&gt;0)*(MOD(31-Wochenmengen!$C$2:$C$251,52)&lt;=MOD(Wochenmengen!$D$2:$D$251-Wochenmengen!$C$2:$C$251,52))*Wochenmengen!$F$2:$F$251)/$D56))</f>
        <v/>
      </c>
      <c r="AK56" s="36">
        <f>IF(OR($A56="",$B56="",$C56="",N($D56)=0),"",IF(MOD(32-$B56,52)&gt;MOD($C56-$B56,52),"",SUMPRODUCT((Sätze!$B$2:$B$251=$A56)*(Wochenmengen!$C$2:$C$251&gt;0)*(MOD(32-Wochenmengen!$C$2:$C$251,52)&lt;=MOD(Wochenmengen!$D$2:$D$251-Wochenmengen!$C$2:$C$251,52))*Wochenmengen!$F$2:$F$251)/$D56))</f>
        <v/>
      </c>
      <c r="AL56" s="36">
        <f>IF(OR($A56="",$B56="",$C56="",N($D56)=0),"",IF(MOD(33-$B56,52)&gt;MOD($C56-$B56,52),"",SUMPRODUCT((Sätze!$B$2:$B$251=$A56)*(Wochenmengen!$C$2:$C$251&gt;0)*(MOD(33-Wochenmengen!$C$2:$C$251,52)&lt;=MOD(Wochenmengen!$D$2:$D$251-Wochenmengen!$C$2:$C$251,52))*Wochenmengen!$F$2:$F$251)/$D56))</f>
        <v/>
      </c>
      <c r="AM56" s="36">
        <f>IF(OR($A56="",$B56="",$C56="",N($D56)=0),"",IF(MOD(34-$B56,52)&gt;MOD($C56-$B56,52),"",SUMPRODUCT((Sätze!$B$2:$B$251=$A56)*(Wochenmengen!$C$2:$C$251&gt;0)*(MOD(34-Wochenmengen!$C$2:$C$251,52)&lt;=MOD(Wochenmengen!$D$2:$D$251-Wochenmengen!$C$2:$C$251,52))*Wochenmengen!$F$2:$F$251)/$D56))</f>
        <v/>
      </c>
      <c r="AN56" s="36">
        <f>IF(OR($A56="",$B56="",$C56="",N($D56)=0),"",IF(MOD(35-$B56,52)&gt;MOD($C56-$B56,52),"",SUMPRODUCT((Sätze!$B$2:$B$251=$A56)*(Wochenmengen!$C$2:$C$251&gt;0)*(MOD(35-Wochenmengen!$C$2:$C$251,52)&lt;=MOD(Wochenmengen!$D$2:$D$251-Wochenmengen!$C$2:$C$251,52))*Wochenmengen!$F$2:$F$251)/$D56))</f>
        <v/>
      </c>
      <c r="AO56" s="36">
        <f>IF(OR($A56="",$B56="",$C56="",N($D56)=0),"",IF(MOD(36-$B56,52)&gt;MOD($C56-$B56,52),"",SUMPRODUCT((Sätze!$B$2:$B$251=$A56)*(Wochenmengen!$C$2:$C$251&gt;0)*(MOD(36-Wochenmengen!$C$2:$C$251,52)&lt;=MOD(Wochenmengen!$D$2:$D$251-Wochenmengen!$C$2:$C$251,52))*Wochenmengen!$F$2:$F$251)/$D56))</f>
        <v/>
      </c>
      <c r="AP56" s="36">
        <f>IF(OR($A56="",$B56="",$C56="",N($D56)=0),"",IF(MOD(37-$B56,52)&gt;MOD($C56-$B56,52),"",SUMPRODUCT((Sätze!$B$2:$B$251=$A56)*(Wochenmengen!$C$2:$C$251&gt;0)*(MOD(37-Wochenmengen!$C$2:$C$251,52)&lt;=MOD(Wochenmengen!$D$2:$D$251-Wochenmengen!$C$2:$C$251,52))*Wochenmengen!$F$2:$F$251)/$D56))</f>
        <v/>
      </c>
      <c r="AQ56" s="36">
        <f>IF(OR($A56="",$B56="",$C56="",N($D56)=0),"",IF(MOD(38-$B56,52)&gt;MOD($C56-$B56,52),"",SUMPRODUCT((Sätze!$B$2:$B$251=$A56)*(Wochenmengen!$C$2:$C$251&gt;0)*(MOD(38-Wochenmengen!$C$2:$C$251,52)&lt;=MOD(Wochenmengen!$D$2:$D$251-Wochenmengen!$C$2:$C$251,52))*Wochenmengen!$F$2:$F$251)/$D56))</f>
        <v/>
      </c>
      <c r="AR56" s="36">
        <f>IF(OR($A56="",$B56="",$C56="",N($D56)=0),"",IF(MOD(39-$B56,52)&gt;MOD($C56-$B56,52),"",SUMPRODUCT((Sätze!$B$2:$B$251=$A56)*(Wochenmengen!$C$2:$C$251&gt;0)*(MOD(39-Wochenmengen!$C$2:$C$251,52)&lt;=MOD(Wochenmengen!$D$2:$D$251-Wochenmengen!$C$2:$C$251,52))*Wochenmengen!$F$2:$F$251)/$D56))</f>
        <v/>
      </c>
      <c r="AS56" s="36">
        <f>IF(OR($A56="",$B56="",$C56="",N($D56)=0),"",IF(MOD(40-$B56,52)&gt;MOD($C56-$B56,52),"",SUMPRODUCT((Sätze!$B$2:$B$251=$A56)*(Wochenmengen!$C$2:$C$251&gt;0)*(MOD(40-Wochenmengen!$C$2:$C$251,52)&lt;=MOD(Wochenmengen!$D$2:$D$251-Wochenmengen!$C$2:$C$251,52))*Wochenmengen!$F$2:$F$251)/$D56))</f>
        <v/>
      </c>
      <c r="AT56" s="36">
        <f>IF(OR($A56="",$B56="",$C56="",N($D56)=0),"",IF(MOD(41-$B56,52)&gt;MOD($C56-$B56,52),"",SUMPRODUCT((Sätze!$B$2:$B$251=$A56)*(Wochenmengen!$C$2:$C$251&gt;0)*(MOD(41-Wochenmengen!$C$2:$C$251,52)&lt;=MOD(Wochenmengen!$D$2:$D$251-Wochenmengen!$C$2:$C$251,52))*Wochenmengen!$F$2:$F$251)/$D56))</f>
        <v/>
      </c>
      <c r="AU56" s="36">
        <f>IF(OR($A56="",$B56="",$C56="",N($D56)=0),"",IF(MOD(42-$B56,52)&gt;MOD($C56-$B56,52),"",SUMPRODUCT((Sätze!$B$2:$B$251=$A56)*(Wochenmengen!$C$2:$C$251&gt;0)*(MOD(42-Wochenmengen!$C$2:$C$251,52)&lt;=MOD(Wochenmengen!$D$2:$D$251-Wochenmengen!$C$2:$C$251,52))*Wochenmengen!$F$2:$F$251)/$D56))</f>
        <v/>
      </c>
      <c r="AV56" s="36">
        <f>IF(OR($A56="",$B56="",$C56="",N($D56)=0),"",IF(MOD(43-$B56,52)&gt;MOD($C56-$B56,52),"",SUMPRODUCT((Sätze!$B$2:$B$251=$A56)*(Wochenmengen!$C$2:$C$251&gt;0)*(MOD(43-Wochenmengen!$C$2:$C$251,52)&lt;=MOD(Wochenmengen!$D$2:$D$251-Wochenmengen!$C$2:$C$251,52))*Wochenmengen!$F$2:$F$251)/$D56))</f>
        <v/>
      </c>
      <c r="AW56" s="36">
        <f>IF(OR($A56="",$B56="",$C56="",N($D56)=0),"",IF(MOD(44-$B56,52)&gt;MOD($C56-$B56,52),"",SUMPRODUCT((Sätze!$B$2:$B$251=$A56)*(Wochenmengen!$C$2:$C$251&gt;0)*(MOD(44-Wochenmengen!$C$2:$C$251,52)&lt;=MOD(Wochenmengen!$D$2:$D$251-Wochenmengen!$C$2:$C$251,52))*Wochenmengen!$F$2:$F$251)/$D56))</f>
        <v/>
      </c>
      <c r="AX56" s="36">
        <f>IF(OR($A56="",$B56="",$C56="",N($D56)=0),"",IF(MOD(45-$B56,52)&gt;MOD($C56-$B56,52),"",SUMPRODUCT((Sätze!$B$2:$B$251=$A56)*(Wochenmengen!$C$2:$C$251&gt;0)*(MOD(45-Wochenmengen!$C$2:$C$251,52)&lt;=MOD(Wochenmengen!$D$2:$D$251-Wochenmengen!$C$2:$C$251,52))*Wochenmengen!$F$2:$F$251)/$D56))</f>
        <v/>
      </c>
      <c r="AY56" s="36">
        <f>IF(OR($A56="",$B56="",$C56="",N($D56)=0),"",IF(MOD(46-$B56,52)&gt;MOD($C56-$B56,52),"",SUMPRODUCT((Sätze!$B$2:$B$251=$A56)*(Wochenmengen!$C$2:$C$251&gt;0)*(MOD(46-Wochenmengen!$C$2:$C$251,52)&lt;=MOD(Wochenmengen!$D$2:$D$251-Wochenmengen!$C$2:$C$251,52))*Wochenmengen!$F$2:$F$251)/$D56))</f>
        <v/>
      </c>
      <c r="AZ56" s="36">
        <f>IF(OR($A56="",$B56="",$C56="",N($D56)=0),"",IF(MOD(47-$B56,52)&gt;MOD($C56-$B56,52),"",SUMPRODUCT((Sätze!$B$2:$B$251=$A56)*(Wochenmengen!$C$2:$C$251&gt;0)*(MOD(47-Wochenmengen!$C$2:$C$251,52)&lt;=MOD(Wochenmengen!$D$2:$D$251-Wochenmengen!$C$2:$C$251,52))*Wochenmengen!$F$2:$F$251)/$D56))</f>
        <v/>
      </c>
      <c r="BA56" s="36">
        <f>IF(OR($A56="",$B56="",$C56="",N($D56)=0),"",IF(MOD(48-$B56,52)&gt;MOD($C56-$B56,52),"",SUMPRODUCT((Sätze!$B$2:$B$251=$A56)*(Wochenmengen!$C$2:$C$251&gt;0)*(MOD(48-Wochenmengen!$C$2:$C$251,52)&lt;=MOD(Wochenmengen!$D$2:$D$251-Wochenmengen!$C$2:$C$251,52))*Wochenmengen!$F$2:$F$251)/$D56))</f>
        <v/>
      </c>
      <c r="BB56" s="36">
        <f>IF(OR($A56="",$B56="",$C56="",N($D56)=0),"",IF(MOD(49-$B56,52)&gt;MOD($C56-$B56,52),"",SUMPRODUCT((Sätze!$B$2:$B$251=$A56)*(Wochenmengen!$C$2:$C$251&gt;0)*(MOD(49-Wochenmengen!$C$2:$C$251,52)&lt;=MOD(Wochenmengen!$D$2:$D$251-Wochenmengen!$C$2:$C$251,52))*Wochenmengen!$F$2:$F$251)/$D56))</f>
        <v/>
      </c>
      <c r="BC56" s="36">
        <f>IF(OR($A56="",$B56="",$C56="",N($D56)=0),"",IF(MOD(50-$B56,52)&gt;MOD($C56-$B56,52),"",SUMPRODUCT((Sätze!$B$2:$B$251=$A56)*(Wochenmengen!$C$2:$C$251&gt;0)*(MOD(50-Wochenmengen!$C$2:$C$251,52)&lt;=MOD(Wochenmengen!$D$2:$D$251-Wochenmengen!$C$2:$C$251,52))*Wochenmengen!$F$2:$F$251)/$D56))</f>
        <v/>
      </c>
      <c r="BD56" s="36">
        <f>IF(OR($A56="",$B56="",$C56="",N($D56)=0),"",IF(MOD(51-$B56,52)&gt;MOD($C56-$B56,52),"",SUMPRODUCT((Sätze!$B$2:$B$251=$A56)*(Wochenmengen!$C$2:$C$251&gt;0)*(MOD(51-Wochenmengen!$C$2:$C$251,52)&lt;=MOD(Wochenmengen!$D$2:$D$251-Wochenmengen!$C$2:$C$251,52))*Wochenmengen!$F$2:$F$251)/$D56))</f>
        <v/>
      </c>
      <c r="BE56" s="36">
        <f>IF(OR($A56="",$B56="",$C56="",N($D56)=0),"",IF(MOD(52-$B56,52)&gt;MOD($C56-$B56,52),"",SUMPRODUCT((Sätze!$B$2:$B$251=$A56)*(Wochenmengen!$C$2:$C$251&gt;0)*(MOD(52-Wochenmengen!$C$2:$C$251,52)&lt;=MOD(Wochenmengen!$D$2:$D$251-Wochenmengen!$C$2:$C$251,52))*Wochenmengen!$F$2:$F$251)/$D56))</f>
        <v/>
      </c>
      <c r="BF56" s="26">
        <f>IF($A56="","",SUMPRODUCT((F56:BE56&lt;&gt;"")*(F56:BE56&lt;1)))</f>
        <v/>
      </c>
    </row>
    <row r="57">
      <c r="A57" s="10">
        <f>IF(Bedarf!$B63="","",Bedarf!$B63)</f>
        <v/>
      </c>
      <c r="B57" s="26">
        <f>IF($A57="","",IF(Bedarf!$E63&lt;&gt;"",Bedarf!$E63,IFERROR(IF(_xlfn.MINIFS(Sätze!$H$2:$H$251,Sätze!$B$2:$B$251,$A57)=0,"",_xlfn.MINIFS(Sätze!$H$2:$H$251,Sätze!$B$2:$B$251,$A57)),"")))</f>
        <v/>
      </c>
      <c r="C57" s="26">
        <f>IF($A57="","",IF(Bedarf!$F63&lt;&gt;"",Bedarf!$F63,IFERROR(IF(_xlfn.MAXIFS(Sätze!$I$2:$I$251,Sätze!$B$2:$B$251,$A57)=0,"",_xlfn.MAXIFS(Sätze!$I$2:$I$251,Sätze!$B$2:$B$251,$A57)),"")))</f>
        <v/>
      </c>
      <c r="D57" s="15">
        <f>IF(OR($A57="",N(Bedarf!$G63)=0),"",Bedarf!$G63)</f>
        <v/>
      </c>
      <c r="E57" s="10">
        <f>IF($A57="","",T(Bedarf!$D63))</f>
        <v/>
      </c>
      <c r="F57" s="36">
        <f>IF(OR($A57="",$B57="",$C57="",N($D57)=0),"",IF(MOD(1-$B57,52)&gt;MOD($C57-$B57,52),"",SUMPRODUCT((Sätze!$B$2:$B$251=$A57)*(Wochenmengen!$C$2:$C$251&gt;0)*(MOD(1-Wochenmengen!$C$2:$C$251,52)&lt;=MOD(Wochenmengen!$D$2:$D$251-Wochenmengen!$C$2:$C$251,52))*Wochenmengen!$F$2:$F$251)/$D57))</f>
        <v/>
      </c>
      <c r="G57" s="36">
        <f>IF(OR($A57="",$B57="",$C57="",N($D57)=0),"",IF(MOD(2-$B57,52)&gt;MOD($C57-$B57,52),"",SUMPRODUCT((Sätze!$B$2:$B$251=$A57)*(Wochenmengen!$C$2:$C$251&gt;0)*(MOD(2-Wochenmengen!$C$2:$C$251,52)&lt;=MOD(Wochenmengen!$D$2:$D$251-Wochenmengen!$C$2:$C$251,52))*Wochenmengen!$F$2:$F$251)/$D57))</f>
        <v/>
      </c>
      <c r="H57" s="36">
        <f>IF(OR($A57="",$B57="",$C57="",N($D57)=0),"",IF(MOD(3-$B57,52)&gt;MOD($C57-$B57,52),"",SUMPRODUCT((Sätze!$B$2:$B$251=$A57)*(Wochenmengen!$C$2:$C$251&gt;0)*(MOD(3-Wochenmengen!$C$2:$C$251,52)&lt;=MOD(Wochenmengen!$D$2:$D$251-Wochenmengen!$C$2:$C$251,52))*Wochenmengen!$F$2:$F$251)/$D57))</f>
        <v/>
      </c>
      <c r="I57" s="36">
        <f>IF(OR($A57="",$B57="",$C57="",N($D57)=0),"",IF(MOD(4-$B57,52)&gt;MOD($C57-$B57,52),"",SUMPRODUCT((Sätze!$B$2:$B$251=$A57)*(Wochenmengen!$C$2:$C$251&gt;0)*(MOD(4-Wochenmengen!$C$2:$C$251,52)&lt;=MOD(Wochenmengen!$D$2:$D$251-Wochenmengen!$C$2:$C$251,52))*Wochenmengen!$F$2:$F$251)/$D57))</f>
        <v/>
      </c>
      <c r="J57" s="36">
        <f>IF(OR($A57="",$B57="",$C57="",N($D57)=0),"",IF(MOD(5-$B57,52)&gt;MOD($C57-$B57,52),"",SUMPRODUCT((Sätze!$B$2:$B$251=$A57)*(Wochenmengen!$C$2:$C$251&gt;0)*(MOD(5-Wochenmengen!$C$2:$C$251,52)&lt;=MOD(Wochenmengen!$D$2:$D$251-Wochenmengen!$C$2:$C$251,52))*Wochenmengen!$F$2:$F$251)/$D57))</f>
        <v/>
      </c>
      <c r="K57" s="36">
        <f>IF(OR($A57="",$B57="",$C57="",N($D57)=0),"",IF(MOD(6-$B57,52)&gt;MOD($C57-$B57,52),"",SUMPRODUCT((Sätze!$B$2:$B$251=$A57)*(Wochenmengen!$C$2:$C$251&gt;0)*(MOD(6-Wochenmengen!$C$2:$C$251,52)&lt;=MOD(Wochenmengen!$D$2:$D$251-Wochenmengen!$C$2:$C$251,52))*Wochenmengen!$F$2:$F$251)/$D57))</f>
        <v/>
      </c>
      <c r="L57" s="36">
        <f>IF(OR($A57="",$B57="",$C57="",N($D57)=0),"",IF(MOD(7-$B57,52)&gt;MOD($C57-$B57,52),"",SUMPRODUCT((Sätze!$B$2:$B$251=$A57)*(Wochenmengen!$C$2:$C$251&gt;0)*(MOD(7-Wochenmengen!$C$2:$C$251,52)&lt;=MOD(Wochenmengen!$D$2:$D$251-Wochenmengen!$C$2:$C$251,52))*Wochenmengen!$F$2:$F$251)/$D57))</f>
        <v/>
      </c>
      <c r="M57" s="36">
        <f>IF(OR($A57="",$B57="",$C57="",N($D57)=0),"",IF(MOD(8-$B57,52)&gt;MOD($C57-$B57,52),"",SUMPRODUCT((Sätze!$B$2:$B$251=$A57)*(Wochenmengen!$C$2:$C$251&gt;0)*(MOD(8-Wochenmengen!$C$2:$C$251,52)&lt;=MOD(Wochenmengen!$D$2:$D$251-Wochenmengen!$C$2:$C$251,52))*Wochenmengen!$F$2:$F$251)/$D57))</f>
        <v/>
      </c>
      <c r="N57" s="36">
        <f>IF(OR($A57="",$B57="",$C57="",N($D57)=0),"",IF(MOD(9-$B57,52)&gt;MOD($C57-$B57,52),"",SUMPRODUCT((Sätze!$B$2:$B$251=$A57)*(Wochenmengen!$C$2:$C$251&gt;0)*(MOD(9-Wochenmengen!$C$2:$C$251,52)&lt;=MOD(Wochenmengen!$D$2:$D$251-Wochenmengen!$C$2:$C$251,52))*Wochenmengen!$F$2:$F$251)/$D57))</f>
        <v/>
      </c>
      <c r="O57" s="36">
        <f>IF(OR($A57="",$B57="",$C57="",N($D57)=0),"",IF(MOD(10-$B57,52)&gt;MOD($C57-$B57,52),"",SUMPRODUCT((Sätze!$B$2:$B$251=$A57)*(Wochenmengen!$C$2:$C$251&gt;0)*(MOD(10-Wochenmengen!$C$2:$C$251,52)&lt;=MOD(Wochenmengen!$D$2:$D$251-Wochenmengen!$C$2:$C$251,52))*Wochenmengen!$F$2:$F$251)/$D57))</f>
        <v/>
      </c>
      <c r="P57" s="36">
        <f>IF(OR($A57="",$B57="",$C57="",N($D57)=0),"",IF(MOD(11-$B57,52)&gt;MOD($C57-$B57,52),"",SUMPRODUCT((Sätze!$B$2:$B$251=$A57)*(Wochenmengen!$C$2:$C$251&gt;0)*(MOD(11-Wochenmengen!$C$2:$C$251,52)&lt;=MOD(Wochenmengen!$D$2:$D$251-Wochenmengen!$C$2:$C$251,52))*Wochenmengen!$F$2:$F$251)/$D57))</f>
        <v/>
      </c>
      <c r="Q57" s="36">
        <f>IF(OR($A57="",$B57="",$C57="",N($D57)=0),"",IF(MOD(12-$B57,52)&gt;MOD($C57-$B57,52),"",SUMPRODUCT((Sätze!$B$2:$B$251=$A57)*(Wochenmengen!$C$2:$C$251&gt;0)*(MOD(12-Wochenmengen!$C$2:$C$251,52)&lt;=MOD(Wochenmengen!$D$2:$D$251-Wochenmengen!$C$2:$C$251,52))*Wochenmengen!$F$2:$F$251)/$D57))</f>
        <v/>
      </c>
      <c r="R57" s="36">
        <f>IF(OR($A57="",$B57="",$C57="",N($D57)=0),"",IF(MOD(13-$B57,52)&gt;MOD($C57-$B57,52),"",SUMPRODUCT((Sätze!$B$2:$B$251=$A57)*(Wochenmengen!$C$2:$C$251&gt;0)*(MOD(13-Wochenmengen!$C$2:$C$251,52)&lt;=MOD(Wochenmengen!$D$2:$D$251-Wochenmengen!$C$2:$C$251,52))*Wochenmengen!$F$2:$F$251)/$D57))</f>
        <v/>
      </c>
      <c r="S57" s="36">
        <f>IF(OR($A57="",$B57="",$C57="",N($D57)=0),"",IF(MOD(14-$B57,52)&gt;MOD($C57-$B57,52),"",SUMPRODUCT((Sätze!$B$2:$B$251=$A57)*(Wochenmengen!$C$2:$C$251&gt;0)*(MOD(14-Wochenmengen!$C$2:$C$251,52)&lt;=MOD(Wochenmengen!$D$2:$D$251-Wochenmengen!$C$2:$C$251,52))*Wochenmengen!$F$2:$F$251)/$D57))</f>
        <v/>
      </c>
      <c r="T57" s="36">
        <f>IF(OR($A57="",$B57="",$C57="",N($D57)=0),"",IF(MOD(15-$B57,52)&gt;MOD($C57-$B57,52),"",SUMPRODUCT((Sätze!$B$2:$B$251=$A57)*(Wochenmengen!$C$2:$C$251&gt;0)*(MOD(15-Wochenmengen!$C$2:$C$251,52)&lt;=MOD(Wochenmengen!$D$2:$D$251-Wochenmengen!$C$2:$C$251,52))*Wochenmengen!$F$2:$F$251)/$D57))</f>
        <v/>
      </c>
      <c r="U57" s="36">
        <f>IF(OR($A57="",$B57="",$C57="",N($D57)=0),"",IF(MOD(16-$B57,52)&gt;MOD($C57-$B57,52),"",SUMPRODUCT((Sätze!$B$2:$B$251=$A57)*(Wochenmengen!$C$2:$C$251&gt;0)*(MOD(16-Wochenmengen!$C$2:$C$251,52)&lt;=MOD(Wochenmengen!$D$2:$D$251-Wochenmengen!$C$2:$C$251,52))*Wochenmengen!$F$2:$F$251)/$D57))</f>
        <v/>
      </c>
      <c r="V57" s="36">
        <f>IF(OR($A57="",$B57="",$C57="",N($D57)=0),"",IF(MOD(17-$B57,52)&gt;MOD($C57-$B57,52),"",SUMPRODUCT((Sätze!$B$2:$B$251=$A57)*(Wochenmengen!$C$2:$C$251&gt;0)*(MOD(17-Wochenmengen!$C$2:$C$251,52)&lt;=MOD(Wochenmengen!$D$2:$D$251-Wochenmengen!$C$2:$C$251,52))*Wochenmengen!$F$2:$F$251)/$D57))</f>
        <v/>
      </c>
      <c r="W57" s="36">
        <f>IF(OR($A57="",$B57="",$C57="",N($D57)=0),"",IF(MOD(18-$B57,52)&gt;MOD($C57-$B57,52),"",SUMPRODUCT((Sätze!$B$2:$B$251=$A57)*(Wochenmengen!$C$2:$C$251&gt;0)*(MOD(18-Wochenmengen!$C$2:$C$251,52)&lt;=MOD(Wochenmengen!$D$2:$D$251-Wochenmengen!$C$2:$C$251,52))*Wochenmengen!$F$2:$F$251)/$D57))</f>
        <v/>
      </c>
      <c r="X57" s="36">
        <f>IF(OR($A57="",$B57="",$C57="",N($D57)=0),"",IF(MOD(19-$B57,52)&gt;MOD($C57-$B57,52),"",SUMPRODUCT((Sätze!$B$2:$B$251=$A57)*(Wochenmengen!$C$2:$C$251&gt;0)*(MOD(19-Wochenmengen!$C$2:$C$251,52)&lt;=MOD(Wochenmengen!$D$2:$D$251-Wochenmengen!$C$2:$C$251,52))*Wochenmengen!$F$2:$F$251)/$D57))</f>
        <v/>
      </c>
      <c r="Y57" s="36">
        <f>IF(OR($A57="",$B57="",$C57="",N($D57)=0),"",IF(MOD(20-$B57,52)&gt;MOD($C57-$B57,52),"",SUMPRODUCT((Sätze!$B$2:$B$251=$A57)*(Wochenmengen!$C$2:$C$251&gt;0)*(MOD(20-Wochenmengen!$C$2:$C$251,52)&lt;=MOD(Wochenmengen!$D$2:$D$251-Wochenmengen!$C$2:$C$251,52))*Wochenmengen!$F$2:$F$251)/$D57))</f>
        <v/>
      </c>
      <c r="Z57" s="36">
        <f>IF(OR($A57="",$B57="",$C57="",N($D57)=0),"",IF(MOD(21-$B57,52)&gt;MOD($C57-$B57,52),"",SUMPRODUCT((Sätze!$B$2:$B$251=$A57)*(Wochenmengen!$C$2:$C$251&gt;0)*(MOD(21-Wochenmengen!$C$2:$C$251,52)&lt;=MOD(Wochenmengen!$D$2:$D$251-Wochenmengen!$C$2:$C$251,52))*Wochenmengen!$F$2:$F$251)/$D57))</f>
        <v/>
      </c>
      <c r="AA57" s="36">
        <f>IF(OR($A57="",$B57="",$C57="",N($D57)=0),"",IF(MOD(22-$B57,52)&gt;MOD($C57-$B57,52),"",SUMPRODUCT((Sätze!$B$2:$B$251=$A57)*(Wochenmengen!$C$2:$C$251&gt;0)*(MOD(22-Wochenmengen!$C$2:$C$251,52)&lt;=MOD(Wochenmengen!$D$2:$D$251-Wochenmengen!$C$2:$C$251,52))*Wochenmengen!$F$2:$F$251)/$D57))</f>
        <v/>
      </c>
      <c r="AB57" s="36">
        <f>IF(OR($A57="",$B57="",$C57="",N($D57)=0),"",IF(MOD(23-$B57,52)&gt;MOD($C57-$B57,52),"",SUMPRODUCT((Sätze!$B$2:$B$251=$A57)*(Wochenmengen!$C$2:$C$251&gt;0)*(MOD(23-Wochenmengen!$C$2:$C$251,52)&lt;=MOD(Wochenmengen!$D$2:$D$251-Wochenmengen!$C$2:$C$251,52))*Wochenmengen!$F$2:$F$251)/$D57))</f>
        <v/>
      </c>
      <c r="AC57" s="36">
        <f>IF(OR($A57="",$B57="",$C57="",N($D57)=0),"",IF(MOD(24-$B57,52)&gt;MOD($C57-$B57,52),"",SUMPRODUCT((Sätze!$B$2:$B$251=$A57)*(Wochenmengen!$C$2:$C$251&gt;0)*(MOD(24-Wochenmengen!$C$2:$C$251,52)&lt;=MOD(Wochenmengen!$D$2:$D$251-Wochenmengen!$C$2:$C$251,52))*Wochenmengen!$F$2:$F$251)/$D57))</f>
        <v/>
      </c>
      <c r="AD57" s="36">
        <f>IF(OR($A57="",$B57="",$C57="",N($D57)=0),"",IF(MOD(25-$B57,52)&gt;MOD($C57-$B57,52),"",SUMPRODUCT((Sätze!$B$2:$B$251=$A57)*(Wochenmengen!$C$2:$C$251&gt;0)*(MOD(25-Wochenmengen!$C$2:$C$251,52)&lt;=MOD(Wochenmengen!$D$2:$D$251-Wochenmengen!$C$2:$C$251,52))*Wochenmengen!$F$2:$F$251)/$D57))</f>
        <v/>
      </c>
      <c r="AE57" s="36">
        <f>IF(OR($A57="",$B57="",$C57="",N($D57)=0),"",IF(MOD(26-$B57,52)&gt;MOD($C57-$B57,52),"",SUMPRODUCT((Sätze!$B$2:$B$251=$A57)*(Wochenmengen!$C$2:$C$251&gt;0)*(MOD(26-Wochenmengen!$C$2:$C$251,52)&lt;=MOD(Wochenmengen!$D$2:$D$251-Wochenmengen!$C$2:$C$251,52))*Wochenmengen!$F$2:$F$251)/$D57))</f>
        <v/>
      </c>
      <c r="AF57" s="36">
        <f>IF(OR($A57="",$B57="",$C57="",N($D57)=0),"",IF(MOD(27-$B57,52)&gt;MOD($C57-$B57,52),"",SUMPRODUCT((Sätze!$B$2:$B$251=$A57)*(Wochenmengen!$C$2:$C$251&gt;0)*(MOD(27-Wochenmengen!$C$2:$C$251,52)&lt;=MOD(Wochenmengen!$D$2:$D$251-Wochenmengen!$C$2:$C$251,52))*Wochenmengen!$F$2:$F$251)/$D57))</f>
        <v/>
      </c>
      <c r="AG57" s="36">
        <f>IF(OR($A57="",$B57="",$C57="",N($D57)=0),"",IF(MOD(28-$B57,52)&gt;MOD($C57-$B57,52),"",SUMPRODUCT((Sätze!$B$2:$B$251=$A57)*(Wochenmengen!$C$2:$C$251&gt;0)*(MOD(28-Wochenmengen!$C$2:$C$251,52)&lt;=MOD(Wochenmengen!$D$2:$D$251-Wochenmengen!$C$2:$C$251,52))*Wochenmengen!$F$2:$F$251)/$D57))</f>
        <v/>
      </c>
      <c r="AH57" s="36">
        <f>IF(OR($A57="",$B57="",$C57="",N($D57)=0),"",IF(MOD(29-$B57,52)&gt;MOD($C57-$B57,52),"",SUMPRODUCT((Sätze!$B$2:$B$251=$A57)*(Wochenmengen!$C$2:$C$251&gt;0)*(MOD(29-Wochenmengen!$C$2:$C$251,52)&lt;=MOD(Wochenmengen!$D$2:$D$251-Wochenmengen!$C$2:$C$251,52))*Wochenmengen!$F$2:$F$251)/$D57))</f>
        <v/>
      </c>
      <c r="AI57" s="36">
        <f>IF(OR($A57="",$B57="",$C57="",N($D57)=0),"",IF(MOD(30-$B57,52)&gt;MOD($C57-$B57,52),"",SUMPRODUCT((Sätze!$B$2:$B$251=$A57)*(Wochenmengen!$C$2:$C$251&gt;0)*(MOD(30-Wochenmengen!$C$2:$C$251,52)&lt;=MOD(Wochenmengen!$D$2:$D$251-Wochenmengen!$C$2:$C$251,52))*Wochenmengen!$F$2:$F$251)/$D57))</f>
        <v/>
      </c>
      <c r="AJ57" s="36">
        <f>IF(OR($A57="",$B57="",$C57="",N($D57)=0),"",IF(MOD(31-$B57,52)&gt;MOD($C57-$B57,52),"",SUMPRODUCT((Sätze!$B$2:$B$251=$A57)*(Wochenmengen!$C$2:$C$251&gt;0)*(MOD(31-Wochenmengen!$C$2:$C$251,52)&lt;=MOD(Wochenmengen!$D$2:$D$251-Wochenmengen!$C$2:$C$251,52))*Wochenmengen!$F$2:$F$251)/$D57))</f>
        <v/>
      </c>
      <c r="AK57" s="36">
        <f>IF(OR($A57="",$B57="",$C57="",N($D57)=0),"",IF(MOD(32-$B57,52)&gt;MOD($C57-$B57,52),"",SUMPRODUCT((Sätze!$B$2:$B$251=$A57)*(Wochenmengen!$C$2:$C$251&gt;0)*(MOD(32-Wochenmengen!$C$2:$C$251,52)&lt;=MOD(Wochenmengen!$D$2:$D$251-Wochenmengen!$C$2:$C$251,52))*Wochenmengen!$F$2:$F$251)/$D57))</f>
        <v/>
      </c>
      <c r="AL57" s="36">
        <f>IF(OR($A57="",$B57="",$C57="",N($D57)=0),"",IF(MOD(33-$B57,52)&gt;MOD($C57-$B57,52),"",SUMPRODUCT((Sätze!$B$2:$B$251=$A57)*(Wochenmengen!$C$2:$C$251&gt;0)*(MOD(33-Wochenmengen!$C$2:$C$251,52)&lt;=MOD(Wochenmengen!$D$2:$D$251-Wochenmengen!$C$2:$C$251,52))*Wochenmengen!$F$2:$F$251)/$D57))</f>
        <v/>
      </c>
      <c r="AM57" s="36">
        <f>IF(OR($A57="",$B57="",$C57="",N($D57)=0),"",IF(MOD(34-$B57,52)&gt;MOD($C57-$B57,52),"",SUMPRODUCT((Sätze!$B$2:$B$251=$A57)*(Wochenmengen!$C$2:$C$251&gt;0)*(MOD(34-Wochenmengen!$C$2:$C$251,52)&lt;=MOD(Wochenmengen!$D$2:$D$251-Wochenmengen!$C$2:$C$251,52))*Wochenmengen!$F$2:$F$251)/$D57))</f>
        <v/>
      </c>
      <c r="AN57" s="36">
        <f>IF(OR($A57="",$B57="",$C57="",N($D57)=0),"",IF(MOD(35-$B57,52)&gt;MOD($C57-$B57,52),"",SUMPRODUCT((Sätze!$B$2:$B$251=$A57)*(Wochenmengen!$C$2:$C$251&gt;0)*(MOD(35-Wochenmengen!$C$2:$C$251,52)&lt;=MOD(Wochenmengen!$D$2:$D$251-Wochenmengen!$C$2:$C$251,52))*Wochenmengen!$F$2:$F$251)/$D57))</f>
        <v/>
      </c>
      <c r="AO57" s="36">
        <f>IF(OR($A57="",$B57="",$C57="",N($D57)=0),"",IF(MOD(36-$B57,52)&gt;MOD($C57-$B57,52),"",SUMPRODUCT((Sätze!$B$2:$B$251=$A57)*(Wochenmengen!$C$2:$C$251&gt;0)*(MOD(36-Wochenmengen!$C$2:$C$251,52)&lt;=MOD(Wochenmengen!$D$2:$D$251-Wochenmengen!$C$2:$C$251,52))*Wochenmengen!$F$2:$F$251)/$D57))</f>
        <v/>
      </c>
      <c r="AP57" s="36">
        <f>IF(OR($A57="",$B57="",$C57="",N($D57)=0),"",IF(MOD(37-$B57,52)&gt;MOD($C57-$B57,52),"",SUMPRODUCT((Sätze!$B$2:$B$251=$A57)*(Wochenmengen!$C$2:$C$251&gt;0)*(MOD(37-Wochenmengen!$C$2:$C$251,52)&lt;=MOD(Wochenmengen!$D$2:$D$251-Wochenmengen!$C$2:$C$251,52))*Wochenmengen!$F$2:$F$251)/$D57))</f>
        <v/>
      </c>
      <c r="AQ57" s="36">
        <f>IF(OR($A57="",$B57="",$C57="",N($D57)=0),"",IF(MOD(38-$B57,52)&gt;MOD($C57-$B57,52),"",SUMPRODUCT((Sätze!$B$2:$B$251=$A57)*(Wochenmengen!$C$2:$C$251&gt;0)*(MOD(38-Wochenmengen!$C$2:$C$251,52)&lt;=MOD(Wochenmengen!$D$2:$D$251-Wochenmengen!$C$2:$C$251,52))*Wochenmengen!$F$2:$F$251)/$D57))</f>
        <v/>
      </c>
      <c r="AR57" s="36">
        <f>IF(OR($A57="",$B57="",$C57="",N($D57)=0),"",IF(MOD(39-$B57,52)&gt;MOD($C57-$B57,52),"",SUMPRODUCT((Sätze!$B$2:$B$251=$A57)*(Wochenmengen!$C$2:$C$251&gt;0)*(MOD(39-Wochenmengen!$C$2:$C$251,52)&lt;=MOD(Wochenmengen!$D$2:$D$251-Wochenmengen!$C$2:$C$251,52))*Wochenmengen!$F$2:$F$251)/$D57))</f>
        <v/>
      </c>
      <c r="AS57" s="36">
        <f>IF(OR($A57="",$B57="",$C57="",N($D57)=0),"",IF(MOD(40-$B57,52)&gt;MOD($C57-$B57,52),"",SUMPRODUCT((Sätze!$B$2:$B$251=$A57)*(Wochenmengen!$C$2:$C$251&gt;0)*(MOD(40-Wochenmengen!$C$2:$C$251,52)&lt;=MOD(Wochenmengen!$D$2:$D$251-Wochenmengen!$C$2:$C$251,52))*Wochenmengen!$F$2:$F$251)/$D57))</f>
        <v/>
      </c>
      <c r="AT57" s="36">
        <f>IF(OR($A57="",$B57="",$C57="",N($D57)=0),"",IF(MOD(41-$B57,52)&gt;MOD($C57-$B57,52),"",SUMPRODUCT((Sätze!$B$2:$B$251=$A57)*(Wochenmengen!$C$2:$C$251&gt;0)*(MOD(41-Wochenmengen!$C$2:$C$251,52)&lt;=MOD(Wochenmengen!$D$2:$D$251-Wochenmengen!$C$2:$C$251,52))*Wochenmengen!$F$2:$F$251)/$D57))</f>
        <v/>
      </c>
      <c r="AU57" s="36">
        <f>IF(OR($A57="",$B57="",$C57="",N($D57)=0),"",IF(MOD(42-$B57,52)&gt;MOD($C57-$B57,52),"",SUMPRODUCT((Sätze!$B$2:$B$251=$A57)*(Wochenmengen!$C$2:$C$251&gt;0)*(MOD(42-Wochenmengen!$C$2:$C$251,52)&lt;=MOD(Wochenmengen!$D$2:$D$251-Wochenmengen!$C$2:$C$251,52))*Wochenmengen!$F$2:$F$251)/$D57))</f>
        <v/>
      </c>
      <c r="AV57" s="36">
        <f>IF(OR($A57="",$B57="",$C57="",N($D57)=0),"",IF(MOD(43-$B57,52)&gt;MOD($C57-$B57,52),"",SUMPRODUCT((Sätze!$B$2:$B$251=$A57)*(Wochenmengen!$C$2:$C$251&gt;0)*(MOD(43-Wochenmengen!$C$2:$C$251,52)&lt;=MOD(Wochenmengen!$D$2:$D$251-Wochenmengen!$C$2:$C$251,52))*Wochenmengen!$F$2:$F$251)/$D57))</f>
        <v/>
      </c>
      <c r="AW57" s="36">
        <f>IF(OR($A57="",$B57="",$C57="",N($D57)=0),"",IF(MOD(44-$B57,52)&gt;MOD($C57-$B57,52),"",SUMPRODUCT((Sätze!$B$2:$B$251=$A57)*(Wochenmengen!$C$2:$C$251&gt;0)*(MOD(44-Wochenmengen!$C$2:$C$251,52)&lt;=MOD(Wochenmengen!$D$2:$D$251-Wochenmengen!$C$2:$C$251,52))*Wochenmengen!$F$2:$F$251)/$D57))</f>
        <v/>
      </c>
      <c r="AX57" s="36">
        <f>IF(OR($A57="",$B57="",$C57="",N($D57)=0),"",IF(MOD(45-$B57,52)&gt;MOD($C57-$B57,52),"",SUMPRODUCT((Sätze!$B$2:$B$251=$A57)*(Wochenmengen!$C$2:$C$251&gt;0)*(MOD(45-Wochenmengen!$C$2:$C$251,52)&lt;=MOD(Wochenmengen!$D$2:$D$251-Wochenmengen!$C$2:$C$251,52))*Wochenmengen!$F$2:$F$251)/$D57))</f>
        <v/>
      </c>
      <c r="AY57" s="36">
        <f>IF(OR($A57="",$B57="",$C57="",N($D57)=0),"",IF(MOD(46-$B57,52)&gt;MOD($C57-$B57,52),"",SUMPRODUCT((Sätze!$B$2:$B$251=$A57)*(Wochenmengen!$C$2:$C$251&gt;0)*(MOD(46-Wochenmengen!$C$2:$C$251,52)&lt;=MOD(Wochenmengen!$D$2:$D$251-Wochenmengen!$C$2:$C$251,52))*Wochenmengen!$F$2:$F$251)/$D57))</f>
        <v/>
      </c>
      <c r="AZ57" s="36">
        <f>IF(OR($A57="",$B57="",$C57="",N($D57)=0),"",IF(MOD(47-$B57,52)&gt;MOD($C57-$B57,52),"",SUMPRODUCT((Sätze!$B$2:$B$251=$A57)*(Wochenmengen!$C$2:$C$251&gt;0)*(MOD(47-Wochenmengen!$C$2:$C$251,52)&lt;=MOD(Wochenmengen!$D$2:$D$251-Wochenmengen!$C$2:$C$251,52))*Wochenmengen!$F$2:$F$251)/$D57))</f>
        <v/>
      </c>
      <c r="BA57" s="36">
        <f>IF(OR($A57="",$B57="",$C57="",N($D57)=0),"",IF(MOD(48-$B57,52)&gt;MOD($C57-$B57,52),"",SUMPRODUCT((Sätze!$B$2:$B$251=$A57)*(Wochenmengen!$C$2:$C$251&gt;0)*(MOD(48-Wochenmengen!$C$2:$C$251,52)&lt;=MOD(Wochenmengen!$D$2:$D$251-Wochenmengen!$C$2:$C$251,52))*Wochenmengen!$F$2:$F$251)/$D57))</f>
        <v/>
      </c>
      <c r="BB57" s="36">
        <f>IF(OR($A57="",$B57="",$C57="",N($D57)=0),"",IF(MOD(49-$B57,52)&gt;MOD($C57-$B57,52),"",SUMPRODUCT((Sätze!$B$2:$B$251=$A57)*(Wochenmengen!$C$2:$C$251&gt;0)*(MOD(49-Wochenmengen!$C$2:$C$251,52)&lt;=MOD(Wochenmengen!$D$2:$D$251-Wochenmengen!$C$2:$C$251,52))*Wochenmengen!$F$2:$F$251)/$D57))</f>
        <v/>
      </c>
      <c r="BC57" s="36">
        <f>IF(OR($A57="",$B57="",$C57="",N($D57)=0),"",IF(MOD(50-$B57,52)&gt;MOD($C57-$B57,52),"",SUMPRODUCT((Sätze!$B$2:$B$251=$A57)*(Wochenmengen!$C$2:$C$251&gt;0)*(MOD(50-Wochenmengen!$C$2:$C$251,52)&lt;=MOD(Wochenmengen!$D$2:$D$251-Wochenmengen!$C$2:$C$251,52))*Wochenmengen!$F$2:$F$251)/$D57))</f>
        <v/>
      </c>
      <c r="BD57" s="36">
        <f>IF(OR($A57="",$B57="",$C57="",N($D57)=0),"",IF(MOD(51-$B57,52)&gt;MOD($C57-$B57,52),"",SUMPRODUCT((Sätze!$B$2:$B$251=$A57)*(Wochenmengen!$C$2:$C$251&gt;0)*(MOD(51-Wochenmengen!$C$2:$C$251,52)&lt;=MOD(Wochenmengen!$D$2:$D$251-Wochenmengen!$C$2:$C$251,52))*Wochenmengen!$F$2:$F$251)/$D57))</f>
        <v/>
      </c>
      <c r="BE57" s="36">
        <f>IF(OR($A57="",$B57="",$C57="",N($D57)=0),"",IF(MOD(52-$B57,52)&gt;MOD($C57-$B57,52),"",SUMPRODUCT((Sätze!$B$2:$B$251=$A57)*(Wochenmengen!$C$2:$C$251&gt;0)*(MOD(52-Wochenmengen!$C$2:$C$251,52)&lt;=MOD(Wochenmengen!$D$2:$D$251-Wochenmengen!$C$2:$C$251,52))*Wochenmengen!$F$2:$F$251)/$D57))</f>
        <v/>
      </c>
      <c r="BF57" s="26">
        <f>IF($A57="","",SUMPRODUCT((F57:BE57&lt;&gt;"")*(F57:BE57&lt;1)))</f>
        <v/>
      </c>
    </row>
    <row r="58">
      <c r="A58" s="10">
        <f>IF(Bedarf!$B64="","",Bedarf!$B64)</f>
        <v/>
      </c>
      <c r="B58" s="26">
        <f>IF($A58="","",IF(Bedarf!$E64&lt;&gt;"",Bedarf!$E64,IFERROR(IF(_xlfn.MINIFS(Sätze!$H$2:$H$251,Sätze!$B$2:$B$251,$A58)=0,"",_xlfn.MINIFS(Sätze!$H$2:$H$251,Sätze!$B$2:$B$251,$A58)),"")))</f>
        <v/>
      </c>
      <c r="C58" s="26">
        <f>IF($A58="","",IF(Bedarf!$F64&lt;&gt;"",Bedarf!$F64,IFERROR(IF(_xlfn.MAXIFS(Sätze!$I$2:$I$251,Sätze!$B$2:$B$251,$A58)=0,"",_xlfn.MAXIFS(Sätze!$I$2:$I$251,Sätze!$B$2:$B$251,$A58)),"")))</f>
        <v/>
      </c>
      <c r="D58" s="15">
        <f>IF(OR($A58="",N(Bedarf!$G64)=0),"",Bedarf!$G64)</f>
        <v/>
      </c>
      <c r="E58" s="10">
        <f>IF($A58="","",T(Bedarf!$D64))</f>
        <v/>
      </c>
      <c r="F58" s="36">
        <f>IF(OR($A58="",$B58="",$C58="",N($D58)=0),"",IF(MOD(1-$B58,52)&gt;MOD($C58-$B58,52),"",SUMPRODUCT((Sätze!$B$2:$B$251=$A58)*(Wochenmengen!$C$2:$C$251&gt;0)*(MOD(1-Wochenmengen!$C$2:$C$251,52)&lt;=MOD(Wochenmengen!$D$2:$D$251-Wochenmengen!$C$2:$C$251,52))*Wochenmengen!$F$2:$F$251)/$D58))</f>
        <v/>
      </c>
      <c r="G58" s="36">
        <f>IF(OR($A58="",$B58="",$C58="",N($D58)=0),"",IF(MOD(2-$B58,52)&gt;MOD($C58-$B58,52),"",SUMPRODUCT((Sätze!$B$2:$B$251=$A58)*(Wochenmengen!$C$2:$C$251&gt;0)*(MOD(2-Wochenmengen!$C$2:$C$251,52)&lt;=MOD(Wochenmengen!$D$2:$D$251-Wochenmengen!$C$2:$C$251,52))*Wochenmengen!$F$2:$F$251)/$D58))</f>
        <v/>
      </c>
      <c r="H58" s="36">
        <f>IF(OR($A58="",$B58="",$C58="",N($D58)=0),"",IF(MOD(3-$B58,52)&gt;MOD($C58-$B58,52),"",SUMPRODUCT((Sätze!$B$2:$B$251=$A58)*(Wochenmengen!$C$2:$C$251&gt;0)*(MOD(3-Wochenmengen!$C$2:$C$251,52)&lt;=MOD(Wochenmengen!$D$2:$D$251-Wochenmengen!$C$2:$C$251,52))*Wochenmengen!$F$2:$F$251)/$D58))</f>
        <v/>
      </c>
      <c r="I58" s="36">
        <f>IF(OR($A58="",$B58="",$C58="",N($D58)=0),"",IF(MOD(4-$B58,52)&gt;MOD($C58-$B58,52),"",SUMPRODUCT((Sätze!$B$2:$B$251=$A58)*(Wochenmengen!$C$2:$C$251&gt;0)*(MOD(4-Wochenmengen!$C$2:$C$251,52)&lt;=MOD(Wochenmengen!$D$2:$D$251-Wochenmengen!$C$2:$C$251,52))*Wochenmengen!$F$2:$F$251)/$D58))</f>
        <v/>
      </c>
      <c r="J58" s="36">
        <f>IF(OR($A58="",$B58="",$C58="",N($D58)=0),"",IF(MOD(5-$B58,52)&gt;MOD($C58-$B58,52),"",SUMPRODUCT((Sätze!$B$2:$B$251=$A58)*(Wochenmengen!$C$2:$C$251&gt;0)*(MOD(5-Wochenmengen!$C$2:$C$251,52)&lt;=MOD(Wochenmengen!$D$2:$D$251-Wochenmengen!$C$2:$C$251,52))*Wochenmengen!$F$2:$F$251)/$D58))</f>
        <v/>
      </c>
      <c r="K58" s="36">
        <f>IF(OR($A58="",$B58="",$C58="",N($D58)=0),"",IF(MOD(6-$B58,52)&gt;MOD($C58-$B58,52),"",SUMPRODUCT((Sätze!$B$2:$B$251=$A58)*(Wochenmengen!$C$2:$C$251&gt;0)*(MOD(6-Wochenmengen!$C$2:$C$251,52)&lt;=MOD(Wochenmengen!$D$2:$D$251-Wochenmengen!$C$2:$C$251,52))*Wochenmengen!$F$2:$F$251)/$D58))</f>
        <v/>
      </c>
      <c r="L58" s="36">
        <f>IF(OR($A58="",$B58="",$C58="",N($D58)=0),"",IF(MOD(7-$B58,52)&gt;MOD($C58-$B58,52),"",SUMPRODUCT((Sätze!$B$2:$B$251=$A58)*(Wochenmengen!$C$2:$C$251&gt;0)*(MOD(7-Wochenmengen!$C$2:$C$251,52)&lt;=MOD(Wochenmengen!$D$2:$D$251-Wochenmengen!$C$2:$C$251,52))*Wochenmengen!$F$2:$F$251)/$D58))</f>
        <v/>
      </c>
      <c r="M58" s="36">
        <f>IF(OR($A58="",$B58="",$C58="",N($D58)=0),"",IF(MOD(8-$B58,52)&gt;MOD($C58-$B58,52),"",SUMPRODUCT((Sätze!$B$2:$B$251=$A58)*(Wochenmengen!$C$2:$C$251&gt;0)*(MOD(8-Wochenmengen!$C$2:$C$251,52)&lt;=MOD(Wochenmengen!$D$2:$D$251-Wochenmengen!$C$2:$C$251,52))*Wochenmengen!$F$2:$F$251)/$D58))</f>
        <v/>
      </c>
      <c r="N58" s="36">
        <f>IF(OR($A58="",$B58="",$C58="",N($D58)=0),"",IF(MOD(9-$B58,52)&gt;MOD($C58-$B58,52),"",SUMPRODUCT((Sätze!$B$2:$B$251=$A58)*(Wochenmengen!$C$2:$C$251&gt;0)*(MOD(9-Wochenmengen!$C$2:$C$251,52)&lt;=MOD(Wochenmengen!$D$2:$D$251-Wochenmengen!$C$2:$C$251,52))*Wochenmengen!$F$2:$F$251)/$D58))</f>
        <v/>
      </c>
      <c r="O58" s="36">
        <f>IF(OR($A58="",$B58="",$C58="",N($D58)=0),"",IF(MOD(10-$B58,52)&gt;MOD($C58-$B58,52),"",SUMPRODUCT((Sätze!$B$2:$B$251=$A58)*(Wochenmengen!$C$2:$C$251&gt;0)*(MOD(10-Wochenmengen!$C$2:$C$251,52)&lt;=MOD(Wochenmengen!$D$2:$D$251-Wochenmengen!$C$2:$C$251,52))*Wochenmengen!$F$2:$F$251)/$D58))</f>
        <v/>
      </c>
      <c r="P58" s="36">
        <f>IF(OR($A58="",$B58="",$C58="",N($D58)=0),"",IF(MOD(11-$B58,52)&gt;MOD($C58-$B58,52),"",SUMPRODUCT((Sätze!$B$2:$B$251=$A58)*(Wochenmengen!$C$2:$C$251&gt;0)*(MOD(11-Wochenmengen!$C$2:$C$251,52)&lt;=MOD(Wochenmengen!$D$2:$D$251-Wochenmengen!$C$2:$C$251,52))*Wochenmengen!$F$2:$F$251)/$D58))</f>
        <v/>
      </c>
      <c r="Q58" s="36">
        <f>IF(OR($A58="",$B58="",$C58="",N($D58)=0),"",IF(MOD(12-$B58,52)&gt;MOD($C58-$B58,52),"",SUMPRODUCT((Sätze!$B$2:$B$251=$A58)*(Wochenmengen!$C$2:$C$251&gt;0)*(MOD(12-Wochenmengen!$C$2:$C$251,52)&lt;=MOD(Wochenmengen!$D$2:$D$251-Wochenmengen!$C$2:$C$251,52))*Wochenmengen!$F$2:$F$251)/$D58))</f>
        <v/>
      </c>
      <c r="R58" s="36">
        <f>IF(OR($A58="",$B58="",$C58="",N($D58)=0),"",IF(MOD(13-$B58,52)&gt;MOD($C58-$B58,52),"",SUMPRODUCT((Sätze!$B$2:$B$251=$A58)*(Wochenmengen!$C$2:$C$251&gt;0)*(MOD(13-Wochenmengen!$C$2:$C$251,52)&lt;=MOD(Wochenmengen!$D$2:$D$251-Wochenmengen!$C$2:$C$251,52))*Wochenmengen!$F$2:$F$251)/$D58))</f>
        <v/>
      </c>
      <c r="S58" s="36">
        <f>IF(OR($A58="",$B58="",$C58="",N($D58)=0),"",IF(MOD(14-$B58,52)&gt;MOD($C58-$B58,52),"",SUMPRODUCT((Sätze!$B$2:$B$251=$A58)*(Wochenmengen!$C$2:$C$251&gt;0)*(MOD(14-Wochenmengen!$C$2:$C$251,52)&lt;=MOD(Wochenmengen!$D$2:$D$251-Wochenmengen!$C$2:$C$251,52))*Wochenmengen!$F$2:$F$251)/$D58))</f>
        <v/>
      </c>
      <c r="T58" s="36">
        <f>IF(OR($A58="",$B58="",$C58="",N($D58)=0),"",IF(MOD(15-$B58,52)&gt;MOD($C58-$B58,52),"",SUMPRODUCT((Sätze!$B$2:$B$251=$A58)*(Wochenmengen!$C$2:$C$251&gt;0)*(MOD(15-Wochenmengen!$C$2:$C$251,52)&lt;=MOD(Wochenmengen!$D$2:$D$251-Wochenmengen!$C$2:$C$251,52))*Wochenmengen!$F$2:$F$251)/$D58))</f>
        <v/>
      </c>
      <c r="U58" s="36">
        <f>IF(OR($A58="",$B58="",$C58="",N($D58)=0),"",IF(MOD(16-$B58,52)&gt;MOD($C58-$B58,52),"",SUMPRODUCT((Sätze!$B$2:$B$251=$A58)*(Wochenmengen!$C$2:$C$251&gt;0)*(MOD(16-Wochenmengen!$C$2:$C$251,52)&lt;=MOD(Wochenmengen!$D$2:$D$251-Wochenmengen!$C$2:$C$251,52))*Wochenmengen!$F$2:$F$251)/$D58))</f>
        <v/>
      </c>
      <c r="V58" s="36">
        <f>IF(OR($A58="",$B58="",$C58="",N($D58)=0),"",IF(MOD(17-$B58,52)&gt;MOD($C58-$B58,52),"",SUMPRODUCT((Sätze!$B$2:$B$251=$A58)*(Wochenmengen!$C$2:$C$251&gt;0)*(MOD(17-Wochenmengen!$C$2:$C$251,52)&lt;=MOD(Wochenmengen!$D$2:$D$251-Wochenmengen!$C$2:$C$251,52))*Wochenmengen!$F$2:$F$251)/$D58))</f>
        <v/>
      </c>
      <c r="W58" s="36">
        <f>IF(OR($A58="",$B58="",$C58="",N($D58)=0),"",IF(MOD(18-$B58,52)&gt;MOD($C58-$B58,52),"",SUMPRODUCT((Sätze!$B$2:$B$251=$A58)*(Wochenmengen!$C$2:$C$251&gt;0)*(MOD(18-Wochenmengen!$C$2:$C$251,52)&lt;=MOD(Wochenmengen!$D$2:$D$251-Wochenmengen!$C$2:$C$251,52))*Wochenmengen!$F$2:$F$251)/$D58))</f>
        <v/>
      </c>
      <c r="X58" s="36">
        <f>IF(OR($A58="",$B58="",$C58="",N($D58)=0),"",IF(MOD(19-$B58,52)&gt;MOD($C58-$B58,52),"",SUMPRODUCT((Sätze!$B$2:$B$251=$A58)*(Wochenmengen!$C$2:$C$251&gt;0)*(MOD(19-Wochenmengen!$C$2:$C$251,52)&lt;=MOD(Wochenmengen!$D$2:$D$251-Wochenmengen!$C$2:$C$251,52))*Wochenmengen!$F$2:$F$251)/$D58))</f>
        <v/>
      </c>
      <c r="Y58" s="36">
        <f>IF(OR($A58="",$B58="",$C58="",N($D58)=0),"",IF(MOD(20-$B58,52)&gt;MOD($C58-$B58,52),"",SUMPRODUCT((Sätze!$B$2:$B$251=$A58)*(Wochenmengen!$C$2:$C$251&gt;0)*(MOD(20-Wochenmengen!$C$2:$C$251,52)&lt;=MOD(Wochenmengen!$D$2:$D$251-Wochenmengen!$C$2:$C$251,52))*Wochenmengen!$F$2:$F$251)/$D58))</f>
        <v/>
      </c>
      <c r="Z58" s="36">
        <f>IF(OR($A58="",$B58="",$C58="",N($D58)=0),"",IF(MOD(21-$B58,52)&gt;MOD($C58-$B58,52),"",SUMPRODUCT((Sätze!$B$2:$B$251=$A58)*(Wochenmengen!$C$2:$C$251&gt;0)*(MOD(21-Wochenmengen!$C$2:$C$251,52)&lt;=MOD(Wochenmengen!$D$2:$D$251-Wochenmengen!$C$2:$C$251,52))*Wochenmengen!$F$2:$F$251)/$D58))</f>
        <v/>
      </c>
      <c r="AA58" s="36">
        <f>IF(OR($A58="",$B58="",$C58="",N($D58)=0),"",IF(MOD(22-$B58,52)&gt;MOD($C58-$B58,52),"",SUMPRODUCT((Sätze!$B$2:$B$251=$A58)*(Wochenmengen!$C$2:$C$251&gt;0)*(MOD(22-Wochenmengen!$C$2:$C$251,52)&lt;=MOD(Wochenmengen!$D$2:$D$251-Wochenmengen!$C$2:$C$251,52))*Wochenmengen!$F$2:$F$251)/$D58))</f>
        <v/>
      </c>
      <c r="AB58" s="36">
        <f>IF(OR($A58="",$B58="",$C58="",N($D58)=0),"",IF(MOD(23-$B58,52)&gt;MOD($C58-$B58,52),"",SUMPRODUCT((Sätze!$B$2:$B$251=$A58)*(Wochenmengen!$C$2:$C$251&gt;0)*(MOD(23-Wochenmengen!$C$2:$C$251,52)&lt;=MOD(Wochenmengen!$D$2:$D$251-Wochenmengen!$C$2:$C$251,52))*Wochenmengen!$F$2:$F$251)/$D58))</f>
        <v/>
      </c>
      <c r="AC58" s="36">
        <f>IF(OR($A58="",$B58="",$C58="",N($D58)=0),"",IF(MOD(24-$B58,52)&gt;MOD($C58-$B58,52),"",SUMPRODUCT((Sätze!$B$2:$B$251=$A58)*(Wochenmengen!$C$2:$C$251&gt;0)*(MOD(24-Wochenmengen!$C$2:$C$251,52)&lt;=MOD(Wochenmengen!$D$2:$D$251-Wochenmengen!$C$2:$C$251,52))*Wochenmengen!$F$2:$F$251)/$D58))</f>
        <v/>
      </c>
      <c r="AD58" s="36">
        <f>IF(OR($A58="",$B58="",$C58="",N($D58)=0),"",IF(MOD(25-$B58,52)&gt;MOD($C58-$B58,52),"",SUMPRODUCT((Sätze!$B$2:$B$251=$A58)*(Wochenmengen!$C$2:$C$251&gt;0)*(MOD(25-Wochenmengen!$C$2:$C$251,52)&lt;=MOD(Wochenmengen!$D$2:$D$251-Wochenmengen!$C$2:$C$251,52))*Wochenmengen!$F$2:$F$251)/$D58))</f>
        <v/>
      </c>
      <c r="AE58" s="36">
        <f>IF(OR($A58="",$B58="",$C58="",N($D58)=0),"",IF(MOD(26-$B58,52)&gt;MOD($C58-$B58,52),"",SUMPRODUCT((Sätze!$B$2:$B$251=$A58)*(Wochenmengen!$C$2:$C$251&gt;0)*(MOD(26-Wochenmengen!$C$2:$C$251,52)&lt;=MOD(Wochenmengen!$D$2:$D$251-Wochenmengen!$C$2:$C$251,52))*Wochenmengen!$F$2:$F$251)/$D58))</f>
        <v/>
      </c>
      <c r="AF58" s="36">
        <f>IF(OR($A58="",$B58="",$C58="",N($D58)=0),"",IF(MOD(27-$B58,52)&gt;MOD($C58-$B58,52),"",SUMPRODUCT((Sätze!$B$2:$B$251=$A58)*(Wochenmengen!$C$2:$C$251&gt;0)*(MOD(27-Wochenmengen!$C$2:$C$251,52)&lt;=MOD(Wochenmengen!$D$2:$D$251-Wochenmengen!$C$2:$C$251,52))*Wochenmengen!$F$2:$F$251)/$D58))</f>
        <v/>
      </c>
      <c r="AG58" s="36">
        <f>IF(OR($A58="",$B58="",$C58="",N($D58)=0),"",IF(MOD(28-$B58,52)&gt;MOD($C58-$B58,52),"",SUMPRODUCT((Sätze!$B$2:$B$251=$A58)*(Wochenmengen!$C$2:$C$251&gt;0)*(MOD(28-Wochenmengen!$C$2:$C$251,52)&lt;=MOD(Wochenmengen!$D$2:$D$251-Wochenmengen!$C$2:$C$251,52))*Wochenmengen!$F$2:$F$251)/$D58))</f>
        <v/>
      </c>
      <c r="AH58" s="36">
        <f>IF(OR($A58="",$B58="",$C58="",N($D58)=0),"",IF(MOD(29-$B58,52)&gt;MOD($C58-$B58,52),"",SUMPRODUCT((Sätze!$B$2:$B$251=$A58)*(Wochenmengen!$C$2:$C$251&gt;0)*(MOD(29-Wochenmengen!$C$2:$C$251,52)&lt;=MOD(Wochenmengen!$D$2:$D$251-Wochenmengen!$C$2:$C$251,52))*Wochenmengen!$F$2:$F$251)/$D58))</f>
        <v/>
      </c>
      <c r="AI58" s="36">
        <f>IF(OR($A58="",$B58="",$C58="",N($D58)=0),"",IF(MOD(30-$B58,52)&gt;MOD($C58-$B58,52),"",SUMPRODUCT((Sätze!$B$2:$B$251=$A58)*(Wochenmengen!$C$2:$C$251&gt;0)*(MOD(30-Wochenmengen!$C$2:$C$251,52)&lt;=MOD(Wochenmengen!$D$2:$D$251-Wochenmengen!$C$2:$C$251,52))*Wochenmengen!$F$2:$F$251)/$D58))</f>
        <v/>
      </c>
      <c r="AJ58" s="36">
        <f>IF(OR($A58="",$B58="",$C58="",N($D58)=0),"",IF(MOD(31-$B58,52)&gt;MOD($C58-$B58,52),"",SUMPRODUCT((Sätze!$B$2:$B$251=$A58)*(Wochenmengen!$C$2:$C$251&gt;0)*(MOD(31-Wochenmengen!$C$2:$C$251,52)&lt;=MOD(Wochenmengen!$D$2:$D$251-Wochenmengen!$C$2:$C$251,52))*Wochenmengen!$F$2:$F$251)/$D58))</f>
        <v/>
      </c>
      <c r="AK58" s="36">
        <f>IF(OR($A58="",$B58="",$C58="",N($D58)=0),"",IF(MOD(32-$B58,52)&gt;MOD($C58-$B58,52),"",SUMPRODUCT((Sätze!$B$2:$B$251=$A58)*(Wochenmengen!$C$2:$C$251&gt;0)*(MOD(32-Wochenmengen!$C$2:$C$251,52)&lt;=MOD(Wochenmengen!$D$2:$D$251-Wochenmengen!$C$2:$C$251,52))*Wochenmengen!$F$2:$F$251)/$D58))</f>
        <v/>
      </c>
      <c r="AL58" s="36">
        <f>IF(OR($A58="",$B58="",$C58="",N($D58)=0),"",IF(MOD(33-$B58,52)&gt;MOD($C58-$B58,52),"",SUMPRODUCT((Sätze!$B$2:$B$251=$A58)*(Wochenmengen!$C$2:$C$251&gt;0)*(MOD(33-Wochenmengen!$C$2:$C$251,52)&lt;=MOD(Wochenmengen!$D$2:$D$251-Wochenmengen!$C$2:$C$251,52))*Wochenmengen!$F$2:$F$251)/$D58))</f>
        <v/>
      </c>
      <c r="AM58" s="36">
        <f>IF(OR($A58="",$B58="",$C58="",N($D58)=0),"",IF(MOD(34-$B58,52)&gt;MOD($C58-$B58,52),"",SUMPRODUCT((Sätze!$B$2:$B$251=$A58)*(Wochenmengen!$C$2:$C$251&gt;0)*(MOD(34-Wochenmengen!$C$2:$C$251,52)&lt;=MOD(Wochenmengen!$D$2:$D$251-Wochenmengen!$C$2:$C$251,52))*Wochenmengen!$F$2:$F$251)/$D58))</f>
        <v/>
      </c>
      <c r="AN58" s="36">
        <f>IF(OR($A58="",$B58="",$C58="",N($D58)=0),"",IF(MOD(35-$B58,52)&gt;MOD($C58-$B58,52),"",SUMPRODUCT((Sätze!$B$2:$B$251=$A58)*(Wochenmengen!$C$2:$C$251&gt;0)*(MOD(35-Wochenmengen!$C$2:$C$251,52)&lt;=MOD(Wochenmengen!$D$2:$D$251-Wochenmengen!$C$2:$C$251,52))*Wochenmengen!$F$2:$F$251)/$D58))</f>
        <v/>
      </c>
      <c r="AO58" s="36">
        <f>IF(OR($A58="",$B58="",$C58="",N($D58)=0),"",IF(MOD(36-$B58,52)&gt;MOD($C58-$B58,52),"",SUMPRODUCT((Sätze!$B$2:$B$251=$A58)*(Wochenmengen!$C$2:$C$251&gt;0)*(MOD(36-Wochenmengen!$C$2:$C$251,52)&lt;=MOD(Wochenmengen!$D$2:$D$251-Wochenmengen!$C$2:$C$251,52))*Wochenmengen!$F$2:$F$251)/$D58))</f>
        <v/>
      </c>
      <c r="AP58" s="36">
        <f>IF(OR($A58="",$B58="",$C58="",N($D58)=0),"",IF(MOD(37-$B58,52)&gt;MOD($C58-$B58,52),"",SUMPRODUCT((Sätze!$B$2:$B$251=$A58)*(Wochenmengen!$C$2:$C$251&gt;0)*(MOD(37-Wochenmengen!$C$2:$C$251,52)&lt;=MOD(Wochenmengen!$D$2:$D$251-Wochenmengen!$C$2:$C$251,52))*Wochenmengen!$F$2:$F$251)/$D58))</f>
        <v/>
      </c>
      <c r="AQ58" s="36">
        <f>IF(OR($A58="",$B58="",$C58="",N($D58)=0),"",IF(MOD(38-$B58,52)&gt;MOD($C58-$B58,52),"",SUMPRODUCT((Sätze!$B$2:$B$251=$A58)*(Wochenmengen!$C$2:$C$251&gt;0)*(MOD(38-Wochenmengen!$C$2:$C$251,52)&lt;=MOD(Wochenmengen!$D$2:$D$251-Wochenmengen!$C$2:$C$251,52))*Wochenmengen!$F$2:$F$251)/$D58))</f>
        <v/>
      </c>
      <c r="AR58" s="36">
        <f>IF(OR($A58="",$B58="",$C58="",N($D58)=0),"",IF(MOD(39-$B58,52)&gt;MOD($C58-$B58,52),"",SUMPRODUCT((Sätze!$B$2:$B$251=$A58)*(Wochenmengen!$C$2:$C$251&gt;0)*(MOD(39-Wochenmengen!$C$2:$C$251,52)&lt;=MOD(Wochenmengen!$D$2:$D$251-Wochenmengen!$C$2:$C$251,52))*Wochenmengen!$F$2:$F$251)/$D58))</f>
        <v/>
      </c>
      <c r="AS58" s="36">
        <f>IF(OR($A58="",$B58="",$C58="",N($D58)=0),"",IF(MOD(40-$B58,52)&gt;MOD($C58-$B58,52),"",SUMPRODUCT((Sätze!$B$2:$B$251=$A58)*(Wochenmengen!$C$2:$C$251&gt;0)*(MOD(40-Wochenmengen!$C$2:$C$251,52)&lt;=MOD(Wochenmengen!$D$2:$D$251-Wochenmengen!$C$2:$C$251,52))*Wochenmengen!$F$2:$F$251)/$D58))</f>
        <v/>
      </c>
      <c r="AT58" s="36">
        <f>IF(OR($A58="",$B58="",$C58="",N($D58)=0),"",IF(MOD(41-$B58,52)&gt;MOD($C58-$B58,52),"",SUMPRODUCT((Sätze!$B$2:$B$251=$A58)*(Wochenmengen!$C$2:$C$251&gt;0)*(MOD(41-Wochenmengen!$C$2:$C$251,52)&lt;=MOD(Wochenmengen!$D$2:$D$251-Wochenmengen!$C$2:$C$251,52))*Wochenmengen!$F$2:$F$251)/$D58))</f>
        <v/>
      </c>
      <c r="AU58" s="36">
        <f>IF(OR($A58="",$B58="",$C58="",N($D58)=0),"",IF(MOD(42-$B58,52)&gt;MOD($C58-$B58,52),"",SUMPRODUCT((Sätze!$B$2:$B$251=$A58)*(Wochenmengen!$C$2:$C$251&gt;0)*(MOD(42-Wochenmengen!$C$2:$C$251,52)&lt;=MOD(Wochenmengen!$D$2:$D$251-Wochenmengen!$C$2:$C$251,52))*Wochenmengen!$F$2:$F$251)/$D58))</f>
        <v/>
      </c>
      <c r="AV58" s="36">
        <f>IF(OR($A58="",$B58="",$C58="",N($D58)=0),"",IF(MOD(43-$B58,52)&gt;MOD($C58-$B58,52),"",SUMPRODUCT((Sätze!$B$2:$B$251=$A58)*(Wochenmengen!$C$2:$C$251&gt;0)*(MOD(43-Wochenmengen!$C$2:$C$251,52)&lt;=MOD(Wochenmengen!$D$2:$D$251-Wochenmengen!$C$2:$C$251,52))*Wochenmengen!$F$2:$F$251)/$D58))</f>
        <v/>
      </c>
      <c r="AW58" s="36">
        <f>IF(OR($A58="",$B58="",$C58="",N($D58)=0),"",IF(MOD(44-$B58,52)&gt;MOD($C58-$B58,52),"",SUMPRODUCT((Sätze!$B$2:$B$251=$A58)*(Wochenmengen!$C$2:$C$251&gt;0)*(MOD(44-Wochenmengen!$C$2:$C$251,52)&lt;=MOD(Wochenmengen!$D$2:$D$251-Wochenmengen!$C$2:$C$251,52))*Wochenmengen!$F$2:$F$251)/$D58))</f>
        <v/>
      </c>
      <c r="AX58" s="36">
        <f>IF(OR($A58="",$B58="",$C58="",N($D58)=0),"",IF(MOD(45-$B58,52)&gt;MOD($C58-$B58,52),"",SUMPRODUCT((Sätze!$B$2:$B$251=$A58)*(Wochenmengen!$C$2:$C$251&gt;0)*(MOD(45-Wochenmengen!$C$2:$C$251,52)&lt;=MOD(Wochenmengen!$D$2:$D$251-Wochenmengen!$C$2:$C$251,52))*Wochenmengen!$F$2:$F$251)/$D58))</f>
        <v/>
      </c>
      <c r="AY58" s="36">
        <f>IF(OR($A58="",$B58="",$C58="",N($D58)=0),"",IF(MOD(46-$B58,52)&gt;MOD($C58-$B58,52),"",SUMPRODUCT((Sätze!$B$2:$B$251=$A58)*(Wochenmengen!$C$2:$C$251&gt;0)*(MOD(46-Wochenmengen!$C$2:$C$251,52)&lt;=MOD(Wochenmengen!$D$2:$D$251-Wochenmengen!$C$2:$C$251,52))*Wochenmengen!$F$2:$F$251)/$D58))</f>
        <v/>
      </c>
      <c r="AZ58" s="36">
        <f>IF(OR($A58="",$B58="",$C58="",N($D58)=0),"",IF(MOD(47-$B58,52)&gt;MOD($C58-$B58,52),"",SUMPRODUCT((Sätze!$B$2:$B$251=$A58)*(Wochenmengen!$C$2:$C$251&gt;0)*(MOD(47-Wochenmengen!$C$2:$C$251,52)&lt;=MOD(Wochenmengen!$D$2:$D$251-Wochenmengen!$C$2:$C$251,52))*Wochenmengen!$F$2:$F$251)/$D58))</f>
        <v/>
      </c>
      <c r="BA58" s="36">
        <f>IF(OR($A58="",$B58="",$C58="",N($D58)=0),"",IF(MOD(48-$B58,52)&gt;MOD($C58-$B58,52),"",SUMPRODUCT((Sätze!$B$2:$B$251=$A58)*(Wochenmengen!$C$2:$C$251&gt;0)*(MOD(48-Wochenmengen!$C$2:$C$251,52)&lt;=MOD(Wochenmengen!$D$2:$D$251-Wochenmengen!$C$2:$C$251,52))*Wochenmengen!$F$2:$F$251)/$D58))</f>
        <v/>
      </c>
      <c r="BB58" s="36">
        <f>IF(OR($A58="",$B58="",$C58="",N($D58)=0),"",IF(MOD(49-$B58,52)&gt;MOD($C58-$B58,52),"",SUMPRODUCT((Sätze!$B$2:$B$251=$A58)*(Wochenmengen!$C$2:$C$251&gt;0)*(MOD(49-Wochenmengen!$C$2:$C$251,52)&lt;=MOD(Wochenmengen!$D$2:$D$251-Wochenmengen!$C$2:$C$251,52))*Wochenmengen!$F$2:$F$251)/$D58))</f>
        <v/>
      </c>
      <c r="BC58" s="36">
        <f>IF(OR($A58="",$B58="",$C58="",N($D58)=0),"",IF(MOD(50-$B58,52)&gt;MOD($C58-$B58,52),"",SUMPRODUCT((Sätze!$B$2:$B$251=$A58)*(Wochenmengen!$C$2:$C$251&gt;0)*(MOD(50-Wochenmengen!$C$2:$C$251,52)&lt;=MOD(Wochenmengen!$D$2:$D$251-Wochenmengen!$C$2:$C$251,52))*Wochenmengen!$F$2:$F$251)/$D58))</f>
        <v/>
      </c>
      <c r="BD58" s="36">
        <f>IF(OR($A58="",$B58="",$C58="",N($D58)=0),"",IF(MOD(51-$B58,52)&gt;MOD($C58-$B58,52),"",SUMPRODUCT((Sätze!$B$2:$B$251=$A58)*(Wochenmengen!$C$2:$C$251&gt;0)*(MOD(51-Wochenmengen!$C$2:$C$251,52)&lt;=MOD(Wochenmengen!$D$2:$D$251-Wochenmengen!$C$2:$C$251,52))*Wochenmengen!$F$2:$F$251)/$D58))</f>
        <v/>
      </c>
      <c r="BE58" s="36">
        <f>IF(OR($A58="",$B58="",$C58="",N($D58)=0),"",IF(MOD(52-$B58,52)&gt;MOD($C58-$B58,52),"",SUMPRODUCT((Sätze!$B$2:$B$251=$A58)*(Wochenmengen!$C$2:$C$251&gt;0)*(MOD(52-Wochenmengen!$C$2:$C$251,52)&lt;=MOD(Wochenmengen!$D$2:$D$251-Wochenmengen!$C$2:$C$251,52))*Wochenmengen!$F$2:$F$251)/$D58))</f>
        <v/>
      </c>
      <c r="BF58" s="26">
        <f>IF($A58="","",SUMPRODUCT((F58:BE58&lt;&gt;"")*(F58:BE58&lt;1)))</f>
        <v/>
      </c>
    </row>
    <row r="59">
      <c r="A59" s="10">
        <f>IF(Bedarf!$B65="","",Bedarf!$B65)</f>
        <v/>
      </c>
      <c r="B59" s="26">
        <f>IF($A59="","",IF(Bedarf!$E65&lt;&gt;"",Bedarf!$E65,IFERROR(IF(_xlfn.MINIFS(Sätze!$H$2:$H$251,Sätze!$B$2:$B$251,$A59)=0,"",_xlfn.MINIFS(Sätze!$H$2:$H$251,Sätze!$B$2:$B$251,$A59)),"")))</f>
        <v/>
      </c>
      <c r="C59" s="26">
        <f>IF($A59="","",IF(Bedarf!$F65&lt;&gt;"",Bedarf!$F65,IFERROR(IF(_xlfn.MAXIFS(Sätze!$I$2:$I$251,Sätze!$B$2:$B$251,$A59)=0,"",_xlfn.MAXIFS(Sätze!$I$2:$I$251,Sätze!$B$2:$B$251,$A59)),"")))</f>
        <v/>
      </c>
      <c r="D59" s="15">
        <f>IF(OR($A59="",N(Bedarf!$G65)=0),"",Bedarf!$G65)</f>
        <v/>
      </c>
      <c r="E59" s="10">
        <f>IF($A59="","",T(Bedarf!$D65))</f>
        <v/>
      </c>
      <c r="F59" s="36">
        <f>IF(OR($A59="",$B59="",$C59="",N($D59)=0),"",IF(MOD(1-$B59,52)&gt;MOD($C59-$B59,52),"",SUMPRODUCT((Sätze!$B$2:$B$251=$A59)*(Wochenmengen!$C$2:$C$251&gt;0)*(MOD(1-Wochenmengen!$C$2:$C$251,52)&lt;=MOD(Wochenmengen!$D$2:$D$251-Wochenmengen!$C$2:$C$251,52))*Wochenmengen!$F$2:$F$251)/$D59))</f>
        <v/>
      </c>
      <c r="G59" s="36">
        <f>IF(OR($A59="",$B59="",$C59="",N($D59)=0),"",IF(MOD(2-$B59,52)&gt;MOD($C59-$B59,52),"",SUMPRODUCT((Sätze!$B$2:$B$251=$A59)*(Wochenmengen!$C$2:$C$251&gt;0)*(MOD(2-Wochenmengen!$C$2:$C$251,52)&lt;=MOD(Wochenmengen!$D$2:$D$251-Wochenmengen!$C$2:$C$251,52))*Wochenmengen!$F$2:$F$251)/$D59))</f>
        <v/>
      </c>
      <c r="H59" s="36">
        <f>IF(OR($A59="",$B59="",$C59="",N($D59)=0),"",IF(MOD(3-$B59,52)&gt;MOD($C59-$B59,52),"",SUMPRODUCT((Sätze!$B$2:$B$251=$A59)*(Wochenmengen!$C$2:$C$251&gt;0)*(MOD(3-Wochenmengen!$C$2:$C$251,52)&lt;=MOD(Wochenmengen!$D$2:$D$251-Wochenmengen!$C$2:$C$251,52))*Wochenmengen!$F$2:$F$251)/$D59))</f>
        <v/>
      </c>
      <c r="I59" s="36">
        <f>IF(OR($A59="",$B59="",$C59="",N($D59)=0),"",IF(MOD(4-$B59,52)&gt;MOD($C59-$B59,52),"",SUMPRODUCT((Sätze!$B$2:$B$251=$A59)*(Wochenmengen!$C$2:$C$251&gt;0)*(MOD(4-Wochenmengen!$C$2:$C$251,52)&lt;=MOD(Wochenmengen!$D$2:$D$251-Wochenmengen!$C$2:$C$251,52))*Wochenmengen!$F$2:$F$251)/$D59))</f>
        <v/>
      </c>
      <c r="J59" s="36">
        <f>IF(OR($A59="",$B59="",$C59="",N($D59)=0),"",IF(MOD(5-$B59,52)&gt;MOD($C59-$B59,52),"",SUMPRODUCT((Sätze!$B$2:$B$251=$A59)*(Wochenmengen!$C$2:$C$251&gt;0)*(MOD(5-Wochenmengen!$C$2:$C$251,52)&lt;=MOD(Wochenmengen!$D$2:$D$251-Wochenmengen!$C$2:$C$251,52))*Wochenmengen!$F$2:$F$251)/$D59))</f>
        <v/>
      </c>
      <c r="K59" s="36">
        <f>IF(OR($A59="",$B59="",$C59="",N($D59)=0),"",IF(MOD(6-$B59,52)&gt;MOD($C59-$B59,52),"",SUMPRODUCT((Sätze!$B$2:$B$251=$A59)*(Wochenmengen!$C$2:$C$251&gt;0)*(MOD(6-Wochenmengen!$C$2:$C$251,52)&lt;=MOD(Wochenmengen!$D$2:$D$251-Wochenmengen!$C$2:$C$251,52))*Wochenmengen!$F$2:$F$251)/$D59))</f>
        <v/>
      </c>
      <c r="L59" s="36">
        <f>IF(OR($A59="",$B59="",$C59="",N($D59)=0),"",IF(MOD(7-$B59,52)&gt;MOD($C59-$B59,52),"",SUMPRODUCT((Sätze!$B$2:$B$251=$A59)*(Wochenmengen!$C$2:$C$251&gt;0)*(MOD(7-Wochenmengen!$C$2:$C$251,52)&lt;=MOD(Wochenmengen!$D$2:$D$251-Wochenmengen!$C$2:$C$251,52))*Wochenmengen!$F$2:$F$251)/$D59))</f>
        <v/>
      </c>
      <c r="M59" s="36">
        <f>IF(OR($A59="",$B59="",$C59="",N($D59)=0),"",IF(MOD(8-$B59,52)&gt;MOD($C59-$B59,52),"",SUMPRODUCT((Sätze!$B$2:$B$251=$A59)*(Wochenmengen!$C$2:$C$251&gt;0)*(MOD(8-Wochenmengen!$C$2:$C$251,52)&lt;=MOD(Wochenmengen!$D$2:$D$251-Wochenmengen!$C$2:$C$251,52))*Wochenmengen!$F$2:$F$251)/$D59))</f>
        <v/>
      </c>
      <c r="N59" s="36">
        <f>IF(OR($A59="",$B59="",$C59="",N($D59)=0),"",IF(MOD(9-$B59,52)&gt;MOD($C59-$B59,52),"",SUMPRODUCT((Sätze!$B$2:$B$251=$A59)*(Wochenmengen!$C$2:$C$251&gt;0)*(MOD(9-Wochenmengen!$C$2:$C$251,52)&lt;=MOD(Wochenmengen!$D$2:$D$251-Wochenmengen!$C$2:$C$251,52))*Wochenmengen!$F$2:$F$251)/$D59))</f>
        <v/>
      </c>
      <c r="O59" s="36">
        <f>IF(OR($A59="",$B59="",$C59="",N($D59)=0),"",IF(MOD(10-$B59,52)&gt;MOD($C59-$B59,52),"",SUMPRODUCT((Sätze!$B$2:$B$251=$A59)*(Wochenmengen!$C$2:$C$251&gt;0)*(MOD(10-Wochenmengen!$C$2:$C$251,52)&lt;=MOD(Wochenmengen!$D$2:$D$251-Wochenmengen!$C$2:$C$251,52))*Wochenmengen!$F$2:$F$251)/$D59))</f>
        <v/>
      </c>
      <c r="P59" s="36">
        <f>IF(OR($A59="",$B59="",$C59="",N($D59)=0),"",IF(MOD(11-$B59,52)&gt;MOD($C59-$B59,52),"",SUMPRODUCT((Sätze!$B$2:$B$251=$A59)*(Wochenmengen!$C$2:$C$251&gt;0)*(MOD(11-Wochenmengen!$C$2:$C$251,52)&lt;=MOD(Wochenmengen!$D$2:$D$251-Wochenmengen!$C$2:$C$251,52))*Wochenmengen!$F$2:$F$251)/$D59))</f>
        <v/>
      </c>
      <c r="Q59" s="36">
        <f>IF(OR($A59="",$B59="",$C59="",N($D59)=0),"",IF(MOD(12-$B59,52)&gt;MOD($C59-$B59,52),"",SUMPRODUCT((Sätze!$B$2:$B$251=$A59)*(Wochenmengen!$C$2:$C$251&gt;0)*(MOD(12-Wochenmengen!$C$2:$C$251,52)&lt;=MOD(Wochenmengen!$D$2:$D$251-Wochenmengen!$C$2:$C$251,52))*Wochenmengen!$F$2:$F$251)/$D59))</f>
        <v/>
      </c>
      <c r="R59" s="36">
        <f>IF(OR($A59="",$B59="",$C59="",N($D59)=0),"",IF(MOD(13-$B59,52)&gt;MOD($C59-$B59,52),"",SUMPRODUCT((Sätze!$B$2:$B$251=$A59)*(Wochenmengen!$C$2:$C$251&gt;0)*(MOD(13-Wochenmengen!$C$2:$C$251,52)&lt;=MOD(Wochenmengen!$D$2:$D$251-Wochenmengen!$C$2:$C$251,52))*Wochenmengen!$F$2:$F$251)/$D59))</f>
        <v/>
      </c>
      <c r="S59" s="36">
        <f>IF(OR($A59="",$B59="",$C59="",N($D59)=0),"",IF(MOD(14-$B59,52)&gt;MOD($C59-$B59,52),"",SUMPRODUCT((Sätze!$B$2:$B$251=$A59)*(Wochenmengen!$C$2:$C$251&gt;0)*(MOD(14-Wochenmengen!$C$2:$C$251,52)&lt;=MOD(Wochenmengen!$D$2:$D$251-Wochenmengen!$C$2:$C$251,52))*Wochenmengen!$F$2:$F$251)/$D59))</f>
        <v/>
      </c>
      <c r="T59" s="36">
        <f>IF(OR($A59="",$B59="",$C59="",N($D59)=0),"",IF(MOD(15-$B59,52)&gt;MOD($C59-$B59,52),"",SUMPRODUCT((Sätze!$B$2:$B$251=$A59)*(Wochenmengen!$C$2:$C$251&gt;0)*(MOD(15-Wochenmengen!$C$2:$C$251,52)&lt;=MOD(Wochenmengen!$D$2:$D$251-Wochenmengen!$C$2:$C$251,52))*Wochenmengen!$F$2:$F$251)/$D59))</f>
        <v/>
      </c>
      <c r="U59" s="36">
        <f>IF(OR($A59="",$B59="",$C59="",N($D59)=0),"",IF(MOD(16-$B59,52)&gt;MOD($C59-$B59,52),"",SUMPRODUCT((Sätze!$B$2:$B$251=$A59)*(Wochenmengen!$C$2:$C$251&gt;0)*(MOD(16-Wochenmengen!$C$2:$C$251,52)&lt;=MOD(Wochenmengen!$D$2:$D$251-Wochenmengen!$C$2:$C$251,52))*Wochenmengen!$F$2:$F$251)/$D59))</f>
        <v/>
      </c>
      <c r="V59" s="36">
        <f>IF(OR($A59="",$B59="",$C59="",N($D59)=0),"",IF(MOD(17-$B59,52)&gt;MOD($C59-$B59,52),"",SUMPRODUCT((Sätze!$B$2:$B$251=$A59)*(Wochenmengen!$C$2:$C$251&gt;0)*(MOD(17-Wochenmengen!$C$2:$C$251,52)&lt;=MOD(Wochenmengen!$D$2:$D$251-Wochenmengen!$C$2:$C$251,52))*Wochenmengen!$F$2:$F$251)/$D59))</f>
        <v/>
      </c>
      <c r="W59" s="36">
        <f>IF(OR($A59="",$B59="",$C59="",N($D59)=0),"",IF(MOD(18-$B59,52)&gt;MOD($C59-$B59,52),"",SUMPRODUCT((Sätze!$B$2:$B$251=$A59)*(Wochenmengen!$C$2:$C$251&gt;0)*(MOD(18-Wochenmengen!$C$2:$C$251,52)&lt;=MOD(Wochenmengen!$D$2:$D$251-Wochenmengen!$C$2:$C$251,52))*Wochenmengen!$F$2:$F$251)/$D59))</f>
        <v/>
      </c>
      <c r="X59" s="36">
        <f>IF(OR($A59="",$B59="",$C59="",N($D59)=0),"",IF(MOD(19-$B59,52)&gt;MOD($C59-$B59,52),"",SUMPRODUCT((Sätze!$B$2:$B$251=$A59)*(Wochenmengen!$C$2:$C$251&gt;0)*(MOD(19-Wochenmengen!$C$2:$C$251,52)&lt;=MOD(Wochenmengen!$D$2:$D$251-Wochenmengen!$C$2:$C$251,52))*Wochenmengen!$F$2:$F$251)/$D59))</f>
        <v/>
      </c>
      <c r="Y59" s="36">
        <f>IF(OR($A59="",$B59="",$C59="",N($D59)=0),"",IF(MOD(20-$B59,52)&gt;MOD($C59-$B59,52),"",SUMPRODUCT((Sätze!$B$2:$B$251=$A59)*(Wochenmengen!$C$2:$C$251&gt;0)*(MOD(20-Wochenmengen!$C$2:$C$251,52)&lt;=MOD(Wochenmengen!$D$2:$D$251-Wochenmengen!$C$2:$C$251,52))*Wochenmengen!$F$2:$F$251)/$D59))</f>
        <v/>
      </c>
      <c r="Z59" s="36">
        <f>IF(OR($A59="",$B59="",$C59="",N($D59)=0),"",IF(MOD(21-$B59,52)&gt;MOD($C59-$B59,52),"",SUMPRODUCT((Sätze!$B$2:$B$251=$A59)*(Wochenmengen!$C$2:$C$251&gt;0)*(MOD(21-Wochenmengen!$C$2:$C$251,52)&lt;=MOD(Wochenmengen!$D$2:$D$251-Wochenmengen!$C$2:$C$251,52))*Wochenmengen!$F$2:$F$251)/$D59))</f>
        <v/>
      </c>
      <c r="AA59" s="36">
        <f>IF(OR($A59="",$B59="",$C59="",N($D59)=0),"",IF(MOD(22-$B59,52)&gt;MOD($C59-$B59,52),"",SUMPRODUCT((Sätze!$B$2:$B$251=$A59)*(Wochenmengen!$C$2:$C$251&gt;0)*(MOD(22-Wochenmengen!$C$2:$C$251,52)&lt;=MOD(Wochenmengen!$D$2:$D$251-Wochenmengen!$C$2:$C$251,52))*Wochenmengen!$F$2:$F$251)/$D59))</f>
        <v/>
      </c>
      <c r="AB59" s="36">
        <f>IF(OR($A59="",$B59="",$C59="",N($D59)=0),"",IF(MOD(23-$B59,52)&gt;MOD($C59-$B59,52),"",SUMPRODUCT((Sätze!$B$2:$B$251=$A59)*(Wochenmengen!$C$2:$C$251&gt;0)*(MOD(23-Wochenmengen!$C$2:$C$251,52)&lt;=MOD(Wochenmengen!$D$2:$D$251-Wochenmengen!$C$2:$C$251,52))*Wochenmengen!$F$2:$F$251)/$D59))</f>
        <v/>
      </c>
      <c r="AC59" s="36">
        <f>IF(OR($A59="",$B59="",$C59="",N($D59)=0),"",IF(MOD(24-$B59,52)&gt;MOD($C59-$B59,52),"",SUMPRODUCT((Sätze!$B$2:$B$251=$A59)*(Wochenmengen!$C$2:$C$251&gt;0)*(MOD(24-Wochenmengen!$C$2:$C$251,52)&lt;=MOD(Wochenmengen!$D$2:$D$251-Wochenmengen!$C$2:$C$251,52))*Wochenmengen!$F$2:$F$251)/$D59))</f>
        <v/>
      </c>
      <c r="AD59" s="36">
        <f>IF(OR($A59="",$B59="",$C59="",N($D59)=0),"",IF(MOD(25-$B59,52)&gt;MOD($C59-$B59,52),"",SUMPRODUCT((Sätze!$B$2:$B$251=$A59)*(Wochenmengen!$C$2:$C$251&gt;0)*(MOD(25-Wochenmengen!$C$2:$C$251,52)&lt;=MOD(Wochenmengen!$D$2:$D$251-Wochenmengen!$C$2:$C$251,52))*Wochenmengen!$F$2:$F$251)/$D59))</f>
        <v/>
      </c>
      <c r="AE59" s="36">
        <f>IF(OR($A59="",$B59="",$C59="",N($D59)=0),"",IF(MOD(26-$B59,52)&gt;MOD($C59-$B59,52),"",SUMPRODUCT((Sätze!$B$2:$B$251=$A59)*(Wochenmengen!$C$2:$C$251&gt;0)*(MOD(26-Wochenmengen!$C$2:$C$251,52)&lt;=MOD(Wochenmengen!$D$2:$D$251-Wochenmengen!$C$2:$C$251,52))*Wochenmengen!$F$2:$F$251)/$D59))</f>
        <v/>
      </c>
      <c r="AF59" s="36">
        <f>IF(OR($A59="",$B59="",$C59="",N($D59)=0),"",IF(MOD(27-$B59,52)&gt;MOD($C59-$B59,52),"",SUMPRODUCT((Sätze!$B$2:$B$251=$A59)*(Wochenmengen!$C$2:$C$251&gt;0)*(MOD(27-Wochenmengen!$C$2:$C$251,52)&lt;=MOD(Wochenmengen!$D$2:$D$251-Wochenmengen!$C$2:$C$251,52))*Wochenmengen!$F$2:$F$251)/$D59))</f>
        <v/>
      </c>
      <c r="AG59" s="36">
        <f>IF(OR($A59="",$B59="",$C59="",N($D59)=0),"",IF(MOD(28-$B59,52)&gt;MOD($C59-$B59,52),"",SUMPRODUCT((Sätze!$B$2:$B$251=$A59)*(Wochenmengen!$C$2:$C$251&gt;0)*(MOD(28-Wochenmengen!$C$2:$C$251,52)&lt;=MOD(Wochenmengen!$D$2:$D$251-Wochenmengen!$C$2:$C$251,52))*Wochenmengen!$F$2:$F$251)/$D59))</f>
        <v/>
      </c>
      <c r="AH59" s="36">
        <f>IF(OR($A59="",$B59="",$C59="",N($D59)=0),"",IF(MOD(29-$B59,52)&gt;MOD($C59-$B59,52),"",SUMPRODUCT((Sätze!$B$2:$B$251=$A59)*(Wochenmengen!$C$2:$C$251&gt;0)*(MOD(29-Wochenmengen!$C$2:$C$251,52)&lt;=MOD(Wochenmengen!$D$2:$D$251-Wochenmengen!$C$2:$C$251,52))*Wochenmengen!$F$2:$F$251)/$D59))</f>
        <v/>
      </c>
      <c r="AI59" s="36">
        <f>IF(OR($A59="",$B59="",$C59="",N($D59)=0),"",IF(MOD(30-$B59,52)&gt;MOD($C59-$B59,52),"",SUMPRODUCT((Sätze!$B$2:$B$251=$A59)*(Wochenmengen!$C$2:$C$251&gt;0)*(MOD(30-Wochenmengen!$C$2:$C$251,52)&lt;=MOD(Wochenmengen!$D$2:$D$251-Wochenmengen!$C$2:$C$251,52))*Wochenmengen!$F$2:$F$251)/$D59))</f>
        <v/>
      </c>
      <c r="AJ59" s="36">
        <f>IF(OR($A59="",$B59="",$C59="",N($D59)=0),"",IF(MOD(31-$B59,52)&gt;MOD($C59-$B59,52),"",SUMPRODUCT((Sätze!$B$2:$B$251=$A59)*(Wochenmengen!$C$2:$C$251&gt;0)*(MOD(31-Wochenmengen!$C$2:$C$251,52)&lt;=MOD(Wochenmengen!$D$2:$D$251-Wochenmengen!$C$2:$C$251,52))*Wochenmengen!$F$2:$F$251)/$D59))</f>
        <v/>
      </c>
      <c r="AK59" s="36">
        <f>IF(OR($A59="",$B59="",$C59="",N($D59)=0),"",IF(MOD(32-$B59,52)&gt;MOD($C59-$B59,52),"",SUMPRODUCT((Sätze!$B$2:$B$251=$A59)*(Wochenmengen!$C$2:$C$251&gt;0)*(MOD(32-Wochenmengen!$C$2:$C$251,52)&lt;=MOD(Wochenmengen!$D$2:$D$251-Wochenmengen!$C$2:$C$251,52))*Wochenmengen!$F$2:$F$251)/$D59))</f>
        <v/>
      </c>
      <c r="AL59" s="36">
        <f>IF(OR($A59="",$B59="",$C59="",N($D59)=0),"",IF(MOD(33-$B59,52)&gt;MOD($C59-$B59,52),"",SUMPRODUCT((Sätze!$B$2:$B$251=$A59)*(Wochenmengen!$C$2:$C$251&gt;0)*(MOD(33-Wochenmengen!$C$2:$C$251,52)&lt;=MOD(Wochenmengen!$D$2:$D$251-Wochenmengen!$C$2:$C$251,52))*Wochenmengen!$F$2:$F$251)/$D59))</f>
        <v/>
      </c>
      <c r="AM59" s="36">
        <f>IF(OR($A59="",$B59="",$C59="",N($D59)=0),"",IF(MOD(34-$B59,52)&gt;MOD($C59-$B59,52),"",SUMPRODUCT((Sätze!$B$2:$B$251=$A59)*(Wochenmengen!$C$2:$C$251&gt;0)*(MOD(34-Wochenmengen!$C$2:$C$251,52)&lt;=MOD(Wochenmengen!$D$2:$D$251-Wochenmengen!$C$2:$C$251,52))*Wochenmengen!$F$2:$F$251)/$D59))</f>
        <v/>
      </c>
      <c r="AN59" s="36">
        <f>IF(OR($A59="",$B59="",$C59="",N($D59)=0),"",IF(MOD(35-$B59,52)&gt;MOD($C59-$B59,52),"",SUMPRODUCT((Sätze!$B$2:$B$251=$A59)*(Wochenmengen!$C$2:$C$251&gt;0)*(MOD(35-Wochenmengen!$C$2:$C$251,52)&lt;=MOD(Wochenmengen!$D$2:$D$251-Wochenmengen!$C$2:$C$251,52))*Wochenmengen!$F$2:$F$251)/$D59))</f>
        <v/>
      </c>
      <c r="AO59" s="36">
        <f>IF(OR($A59="",$B59="",$C59="",N($D59)=0),"",IF(MOD(36-$B59,52)&gt;MOD($C59-$B59,52),"",SUMPRODUCT((Sätze!$B$2:$B$251=$A59)*(Wochenmengen!$C$2:$C$251&gt;0)*(MOD(36-Wochenmengen!$C$2:$C$251,52)&lt;=MOD(Wochenmengen!$D$2:$D$251-Wochenmengen!$C$2:$C$251,52))*Wochenmengen!$F$2:$F$251)/$D59))</f>
        <v/>
      </c>
      <c r="AP59" s="36">
        <f>IF(OR($A59="",$B59="",$C59="",N($D59)=0),"",IF(MOD(37-$B59,52)&gt;MOD($C59-$B59,52),"",SUMPRODUCT((Sätze!$B$2:$B$251=$A59)*(Wochenmengen!$C$2:$C$251&gt;0)*(MOD(37-Wochenmengen!$C$2:$C$251,52)&lt;=MOD(Wochenmengen!$D$2:$D$251-Wochenmengen!$C$2:$C$251,52))*Wochenmengen!$F$2:$F$251)/$D59))</f>
        <v/>
      </c>
      <c r="AQ59" s="36">
        <f>IF(OR($A59="",$B59="",$C59="",N($D59)=0),"",IF(MOD(38-$B59,52)&gt;MOD($C59-$B59,52),"",SUMPRODUCT((Sätze!$B$2:$B$251=$A59)*(Wochenmengen!$C$2:$C$251&gt;0)*(MOD(38-Wochenmengen!$C$2:$C$251,52)&lt;=MOD(Wochenmengen!$D$2:$D$251-Wochenmengen!$C$2:$C$251,52))*Wochenmengen!$F$2:$F$251)/$D59))</f>
        <v/>
      </c>
      <c r="AR59" s="36">
        <f>IF(OR($A59="",$B59="",$C59="",N($D59)=0),"",IF(MOD(39-$B59,52)&gt;MOD($C59-$B59,52),"",SUMPRODUCT((Sätze!$B$2:$B$251=$A59)*(Wochenmengen!$C$2:$C$251&gt;0)*(MOD(39-Wochenmengen!$C$2:$C$251,52)&lt;=MOD(Wochenmengen!$D$2:$D$251-Wochenmengen!$C$2:$C$251,52))*Wochenmengen!$F$2:$F$251)/$D59))</f>
        <v/>
      </c>
      <c r="AS59" s="36">
        <f>IF(OR($A59="",$B59="",$C59="",N($D59)=0),"",IF(MOD(40-$B59,52)&gt;MOD($C59-$B59,52),"",SUMPRODUCT((Sätze!$B$2:$B$251=$A59)*(Wochenmengen!$C$2:$C$251&gt;0)*(MOD(40-Wochenmengen!$C$2:$C$251,52)&lt;=MOD(Wochenmengen!$D$2:$D$251-Wochenmengen!$C$2:$C$251,52))*Wochenmengen!$F$2:$F$251)/$D59))</f>
        <v/>
      </c>
      <c r="AT59" s="36">
        <f>IF(OR($A59="",$B59="",$C59="",N($D59)=0),"",IF(MOD(41-$B59,52)&gt;MOD($C59-$B59,52),"",SUMPRODUCT((Sätze!$B$2:$B$251=$A59)*(Wochenmengen!$C$2:$C$251&gt;0)*(MOD(41-Wochenmengen!$C$2:$C$251,52)&lt;=MOD(Wochenmengen!$D$2:$D$251-Wochenmengen!$C$2:$C$251,52))*Wochenmengen!$F$2:$F$251)/$D59))</f>
        <v/>
      </c>
      <c r="AU59" s="36">
        <f>IF(OR($A59="",$B59="",$C59="",N($D59)=0),"",IF(MOD(42-$B59,52)&gt;MOD($C59-$B59,52),"",SUMPRODUCT((Sätze!$B$2:$B$251=$A59)*(Wochenmengen!$C$2:$C$251&gt;0)*(MOD(42-Wochenmengen!$C$2:$C$251,52)&lt;=MOD(Wochenmengen!$D$2:$D$251-Wochenmengen!$C$2:$C$251,52))*Wochenmengen!$F$2:$F$251)/$D59))</f>
        <v/>
      </c>
      <c r="AV59" s="36">
        <f>IF(OR($A59="",$B59="",$C59="",N($D59)=0),"",IF(MOD(43-$B59,52)&gt;MOD($C59-$B59,52),"",SUMPRODUCT((Sätze!$B$2:$B$251=$A59)*(Wochenmengen!$C$2:$C$251&gt;0)*(MOD(43-Wochenmengen!$C$2:$C$251,52)&lt;=MOD(Wochenmengen!$D$2:$D$251-Wochenmengen!$C$2:$C$251,52))*Wochenmengen!$F$2:$F$251)/$D59))</f>
        <v/>
      </c>
      <c r="AW59" s="36">
        <f>IF(OR($A59="",$B59="",$C59="",N($D59)=0),"",IF(MOD(44-$B59,52)&gt;MOD($C59-$B59,52),"",SUMPRODUCT((Sätze!$B$2:$B$251=$A59)*(Wochenmengen!$C$2:$C$251&gt;0)*(MOD(44-Wochenmengen!$C$2:$C$251,52)&lt;=MOD(Wochenmengen!$D$2:$D$251-Wochenmengen!$C$2:$C$251,52))*Wochenmengen!$F$2:$F$251)/$D59))</f>
        <v/>
      </c>
      <c r="AX59" s="36">
        <f>IF(OR($A59="",$B59="",$C59="",N($D59)=0),"",IF(MOD(45-$B59,52)&gt;MOD($C59-$B59,52),"",SUMPRODUCT((Sätze!$B$2:$B$251=$A59)*(Wochenmengen!$C$2:$C$251&gt;0)*(MOD(45-Wochenmengen!$C$2:$C$251,52)&lt;=MOD(Wochenmengen!$D$2:$D$251-Wochenmengen!$C$2:$C$251,52))*Wochenmengen!$F$2:$F$251)/$D59))</f>
        <v/>
      </c>
      <c r="AY59" s="36">
        <f>IF(OR($A59="",$B59="",$C59="",N($D59)=0),"",IF(MOD(46-$B59,52)&gt;MOD($C59-$B59,52),"",SUMPRODUCT((Sätze!$B$2:$B$251=$A59)*(Wochenmengen!$C$2:$C$251&gt;0)*(MOD(46-Wochenmengen!$C$2:$C$251,52)&lt;=MOD(Wochenmengen!$D$2:$D$251-Wochenmengen!$C$2:$C$251,52))*Wochenmengen!$F$2:$F$251)/$D59))</f>
        <v/>
      </c>
      <c r="AZ59" s="36">
        <f>IF(OR($A59="",$B59="",$C59="",N($D59)=0),"",IF(MOD(47-$B59,52)&gt;MOD($C59-$B59,52),"",SUMPRODUCT((Sätze!$B$2:$B$251=$A59)*(Wochenmengen!$C$2:$C$251&gt;0)*(MOD(47-Wochenmengen!$C$2:$C$251,52)&lt;=MOD(Wochenmengen!$D$2:$D$251-Wochenmengen!$C$2:$C$251,52))*Wochenmengen!$F$2:$F$251)/$D59))</f>
        <v/>
      </c>
      <c r="BA59" s="36">
        <f>IF(OR($A59="",$B59="",$C59="",N($D59)=0),"",IF(MOD(48-$B59,52)&gt;MOD($C59-$B59,52),"",SUMPRODUCT((Sätze!$B$2:$B$251=$A59)*(Wochenmengen!$C$2:$C$251&gt;0)*(MOD(48-Wochenmengen!$C$2:$C$251,52)&lt;=MOD(Wochenmengen!$D$2:$D$251-Wochenmengen!$C$2:$C$251,52))*Wochenmengen!$F$2:$F$251)/$D59))</f>
        <v/>
      </c>
      <c r="BB59" s="36">
        <f>IF(OR($A59="",$B59="",$C59="",N($D59)=0),"",IF(MOD(49-$B59,52)&gt;MOD($C59-$B59,52),"",SUMPRODUCT((Sätze!$B$2:$B$251=$A59)*(Wochenmengen!$C$2:$C$251&gt;0)*(MOD(49-Wochenmengen!$C$2:$C$251,52)&lt;=MOD(Wochenmengen!$D$2:$D$251-Wochenmengen!$C$2:$C$251,52))*Wochenmengen!$F$2:$F$251)/$D59))</f>
        <v/>
      </c>
      <c r="BC59" s="36">
        <f>IF(OR($A59="",$B59="",$C59="",N($D59)=0),"",IF(MOD(50-$B59,52)&gt;MOD($C59-$B59,52),"",SUMPRODUCT((Sätze!$B$2:$B$251=$A59)*(Wochenmengen!$C$2:$C$251&gt;0)*(MOD(50-Wochenmengen!$C$2:$C$251,52)&lt;=MOD(Wochenmengen!$D$2:$D$251-Wochenmengen!$C$2:$C$251,52))*Wochenmengen!$F$2:$F$251)/$D59))</f>
        <v/>
      </c>
      <c r="BD59" s="36">
        <f>IF(OR($A59="",$B59="",$C59="",N($D59)=0),"",IF(MOD(51-$B59,52)&gt;MOD($C59-$B59,52),"",SUMPRODUCT((Sätze!$B$2:$B$251=$A59)*(Wochenmengen!$C$2:$C$251&gt;0)*(MOD(51-Wochenmengen!$C$2:$C$251,52)&lt;=MOD(Wochenmengen!$D$2:$D$251-Wochenmengen!$C$2:$C$251,52))*Wochenmengen!$F$2:$F$251)/$D59))</f>
        <v/>
      </c>
      <c r="BE59" s="36">
        <f>IF(OR($A59="",$B59="",$C59="",N($D59)=0),"",IF(MOD(52-$B59,52)&gt;MOD($C59-$B59,52),"",SUMPRODUCT((Sätze!$B$2:$B$251=$A59)*(Wochenmengen!$C$2:$C$251&gt;0)*(MOD(52-Wochenmengen!$C$2:$C$251,52)&lt;=MOD(Wochenmengen!$D$2:$D$251-Wochenmengen!$C$2:$C$251,52))*Wochenmengen!$F$2:$F$251)/$D59))</f>
        <v/>
      </c>
      <c r="BF59" s="26">
        <f>IF($A59="","",SUMPRODUCT((F59:BE59&lt;&gt;"")*(F59:BE59&lt;1)))</f>
        <v/>
      </c>
    </row>
    <row r="60">
      <c r="A60" s="10">
        <f>IF(Bedarf!$B66="","",Bedarf!$B66)</f>
        <v/>
      </c>
      <c r="B60" s="26">
        <f>IF($A60="","",IF(Bedarf!$E66&lt;&gt;"",Bedarf!$E66,IFERROR(IF(_xlfn.MINIFS(Sätze!$H$2:$H$251,Sätze!$B$2:$B$251,$A60)=0,"",_xlfn.MINIFS(Sätze!$H$2:$H$251,Sätze!$B$2:$B$251,$A60)),"")))</f>
        <v/>
      </c>
      <c r="C60" s="26">
        <f>IF($A60="","",IF(Bedarf!$F66&lt;&gt;"",Bedarf!$F66,IFERROR(IF(_xlfn.MAXIFS(Sätze!$I$2:$I$251,Sätze!$B$2:$B$251,$A60)=0,"",_xlfn.MAXIFS(Sätze!$I$2:$I$251,Sätze!$B$2:$B$251,$A60)),"")))</f>
        <v/>
      </c>
      <c r="D60" s="15">
        <f>IF(OR($A60="",N(Bedarf!$G66)=0),"",Bedarf!$G66)</f>
        <v/>
      </c>
      <c r="E60" s="10">
        <f>IF($A60="","",T(Bedarf!$D66))</f>
        <v/>
      </c>
      <c r="F60" s="36">
        <f>IF(OR($A60="",$B60="",$C60="",N($D60)=0),"",IF(MOD(1-$B60,52)&gt;MOD($C60-$B60,52),"",SUMPRODUCT((Sätze!$B$2:$B$251=$A60)*(Wochenmengen!$C$2:$C$251&gt;0)*(MOD(1-Wochenmengen!$C$2:$C$251,52)&lt;=MOD(Wochenmengen!$D$2:$D$251-Wochenmengen!$C$2:$C$251,52))*Wochenmengen!$F$2:$F$251)/$D60))</f>
        <v/>
      </c>
      <c r="G60" s="36">
        <f>IF(OR($A60="",$B60="",$C60="",N($D60)=0),"",IF(MOD(2-$B60,52)&gt;MOD($C60-$B60,52),"",SUMPRODUCT((Sätze!$B$2:$B$251=$A60)*(Wochenmengen!$C$2:$C$251&gt;0)*(MOD(2-Wochenmengen!$C$2:$C$251,52)&lt;=MOD(Wochenmengen!$D$2:$D$251-Wochenmengen!$C$2:$C$251,52))*Wochenmengen!$F$2:$F$251)/$D60))</f>
        <v/>
      </c>
      <c r="H60" s="36">
        <f>IF(OR($A60="",$B60="",$C60="",N($D60)=0),"",IF(MOD(3-$B60,52)&gt;MOD($C60-$B60,52),"",SUMPRODUCT((Sätze!$B$2:$B$251=$A60)*(Wochenmengen!$C$2:$C$251&gt;0)*(MOD(3-Wochenmengen!$C$2:$C$251,52)&lt;=MOD(Wochenmengen!$D$2:$D$251-Wochenmengen!$C$2:$C$251,52))*Wochenmengen!$F$2:$F$251)/$D60))</f>
        <v/>
      </c>
      <c r="I60" s="36">
        <f>IF(OR($A60="",$B60="",$C60="",N($D60)=0),"",IF(MOD(4-$B60,52)&gt;MOD($C60-$B60,52),"",SUMPRODUCT((Sätze!$B$2:$B$251=$A60)*(Wochenmengen!$C$2:$C$251&gt;0)*(MOD(4-Wochenmengen!$C$2:$C$251,52)&lt;=MOD(Wochenmengen!$D$2:$D$251-Wochenmengen!$C$2:$C$251,52))*Wochenmengen!$F$2:$F$251)/$D60))</f>
        <v/>
      </c>
      <c r="J60" s="36">
        <f>IF(OR($A60="",$B60="",$C60="",N($D60)=0),"",IF(MOD(5-$B60,52)&gt;MOD($C60-$B60,52),"",SUMPRODUCT((Sätze!$B$2:$B$251=$A60)*(Wochenmengen!$C$2:$C$251&gt;0)*(MOD(5-Wochenmengen!$C$2:$C$251,52)&lt;=MOD(Wochenmengen!$D$2:$D$251-Wochenmengen!$C$2:$C$251,52))*Wochenmengen!$F$2:$F$251)/$D60))</f>
        <v/>
      </c>
      <c r="K60" s="36">
        <f>IF(OR($A60="",$B60="",$C60="",N($D60)=0),"",IF(MOD(6-$B60,52)&gt;MOD($C60-$B60,52),"",SUMPRODUCT((Sätze!$B$2:$B$251=$A60)*(Wochenmengen!$C$2:$C$251&gt;0)*(MOD(6-Wochenmengen!$C$2:$C$251,52)&lt;=MOD(Wochenmengen!$D$2:$D$251-Wochenmengen!$C$2:$C$251,52))*Wochenmengen!$F$2:$F$251)/$D60))</f>
        <v/>
      </c>
      <c r="L60" s="36">
        <f>IF(OR($A60="",$B60="",$C60="",N($D60)=0),"",IF(MOD(7-$B60,52)&gt;MOD($C60-$B60,52),"",SUMPRODUCT((Sätze!$B$2:$B$251=$A60)*(Wochenmengen!$C$2:$C$251&gt;0)*(MOD(7-Wochenmengen!$C$2:$C$251,52)&lt;=MOD(Wochenmengen!$D$2:$D$251-Wochenmengen!$C$2:$C$251,52))*Wochenmengen!$F$2:$F$251)/$D60))</f>
        <v/>
      </c>
      <c r="M60" s="36">
        <f>IF(OR($A60="",$B60="",$C60="",N($D60)=0),"",IF(MOD(8-$B60,52)&gt;MOD($C60-$B60,52),"",SUMPRODUCT((Sätze!$B$2:$B$251=$A60)*(Wochenmengen!$C$2:$C$251&gt;0)*(MOD(8-Wochenmengen!$C$2:$C$251,52)&lt;=MOD(Wochenmengen!$D$2:$D$251-Wochenmengen!$C$2:$C$251,52))*Wochenmengen!$F$2:$F$251)/$D60))</f>
        <v/>
      </c>
      <c r="N60" s="36">
        <f>IF(OR($A60="",$B60="",$C60="",N($D60)=0),"",IF(MOD(9-$B60,52)&gt;MOD($C60-$B60,52),"",SUMPRODUCT((Sätze!$B$2:$B$251=$A60)*(Wochenmengen!$C$2:$C$251&gt;0)*(MOD(9-Wochenmengen!$C$2:$C$251,52)&lt;=MOD(Wochenmengen!$D$2:$D$251-Wochenmengen!$C$2:$C$251,52))*Wochenmengen!$F$2:$F$251)/$D60))</f>
        <v/>
      </c>
      <c r="O60" s="36">
        <f>IF(OR($A60="",$B60="",$C60="",N($D60)=0),"",IF(MOD(10-$B60,52)&gt;MOD($C60-$B60,52),"",SUMPRODUCT((Sätze!$B$2:$B$251=$A60)*(Wochenmengen!$C$2:$C$251&gt;0)*(MOD(10-Wochenmengen!$C$2:$C$251,52)&lt;=MOD(Wochenmengen!$D$2:$D$251-Wochenmengen!$C$2:$C$251,52))*Wochenmengen!$F$2:$F$251)/$D60))</f>
        <v/>
      </c>
      <c r="P60" s="36">
        <f>IF(OR($A60="",$B60="",$C60="",N($D60)=0),"",IF(MOD(11-$B60,52)&gt;MOD($C60-$B60,52),"",SUMPRODUCT((Sätze!$B$2:$B$251=$A60)*(Wochenmengen!$C$2:$C$251&gt;0)*(MOD(11-Wochenmengen!$C$2:$C$251,52)&lt;=MOD(Wochenmengen!$D$2:$D$251-Wochenmengen!$C$2:$C$251,52))*Wochenmengen!$F$2:$F$251)/$D60))</f>
        <v/>
      </c>
      <c r="Q60" s="36">
        <f>IF(OR($A60="",$B60="",$C60="",N($D60)=0),"",IF(MOD(12-$B60,52)&gt;MOD($C60-$B60,52),"",SUMPRODUCT((Sätze!$B$2:$B$251=$A60)*(Wochenmengen!$C$2:$C$251&gt;0)*(MOD(12-Wochenmengen!$C$2:$C$251,52)&lt;=MOD(Wochenmengen!$D$2:$D$251-Wochenmengen!$C$2:$C$251,52))*Wochenmengen!$F$2:$F$251)/$D60))</f>
        <v/>
      </c>
      <c r="R60" s="36">
        <f>IF(OR($A60="",$B60="",$C60="",N($D60)=0),"",IF(MOD(13-$B60,52)&gt;MOD($C60-$B60,52),"",SUMPRODUCT((Sätze!$B$2:$B$251=$A60)*(Wochenmengen!$C$2:$C$251&gt;0)*(MOD(13-Wochenmengen!$C$2:$C$251,52)&lt;=MOD(Wochenmengen!$D$2:$D$251-Wochenmengen!$C$2:$C$251,52))*Wochenmengen!$F$2:$F$251)/$D60))</f>
        <v/>
      </c>
      <c r="S60" s="36">
        <f>IF(OR($A60="",$B60="",$C60="",N($D60)=0),"",IF(MOD(14-$B60,52)&gt;MOD($C60-$B60,52),"",SUMPRODUCT((Sätze!$B$2:$B$251=$A60)*(Wochenmengen!$C$2:$C$251&gt;0)*(MOD(14-Wochenmengen!$C$2:$C$251,52)&lt;=MOD(Wochenmengen!$D$2:$D$251-Wochenmengen!$C$2:$C$251,52))*Wochenmengen!$F$2:$F$251)/$D60))</f>
        <v/>
      </c>
      <c r="T60" s="36">
        <f>IF(OR($A60="",$B60="",$C60="",N($D60)=0),"",IF(MOD(15-$B60,52)&gt;MOD($C60-$B60,52),"",SUMPRODUCT((Sätze!$B$2:$B$251=$A60)*(Wochenmengen!$C$2:$C$251&gt;0)*(MOD(15-Wochenmengen!$C$2:$C$251,52)&lt;=MOD(Wochenmengen!$D$2:$D$251-Wochenmengen!$C$2:$C$251,52))*Wochenmengen!$F$2:$F$251)/$D60))</f>
        <v/>
      </c>
      <c r="U60" s="36">
        <f>IF(OR($A60="",$B60="",$C60="",N($D60)=0),"",IF(MOD(16-$B60,52)&gt;MOD($C60-$B60,52),"",SUMPRODUCT((Sätze!$B$2:$B$251=$A60)*(Wochenmengen!$C$2:$C$251&gt;0)*(MOD(16-Wochenmengen!$C$2:$C$251,52)&lt;=MOD(Wochenmengen!$D$2:$D$251-Wochenmengen!$C$2:$C$251,52))*Wochenmengen!$F$2:$F$251)/$D60))</f>
        <v/>
      </c>
      <c r="V60" s="36">
        <f>IF(OR($A60="",$B60="",$C60="",N($D60)=0),"",IF(MOD(17-$B60,52)&gt;MOD($C60-$B60,52),"",SUMPRODUCT((Sätze!$B$2:$B$251=$A60)*(Wochenmengen!$C$2:$C$251&gt;0)*(MOD(17-Wochenmengen!$C$2:$C$251,52)&lt;=MOD(Wochenmengen!$D$2:$D$251-Wochenmengen!$C$2:$C$251,52))*Wochenmengen!$F$2:$F$251)/$D60))</f>
        <v/>
      </c>
      <c r="W60" s="36">
        <f>IF(OR($A60="",$B60="",$C60="",N($D60)=0),"",IF(MOD(18-$B60,52)&gt;MOD($C60-$B60,52),"",SUMPRODUCT((Sätze!$B$2:$B$251=$A60)*(Wochenmengen!$C$2:$C$251&gt;0)*(MOD(18-Wochenmengen!$C$2:$C$251,52)&lt;=MOD(Wochenmengen!$D$2:$D$251-Wochenmengen!$C$2:$C$251,52))*Wochenmengen!$F$2:$F$251)/$D60))</f>
        <v/>
      </c>
      <c r="X60" s="36">
        <f>IF(OR($A60="",$B60="",$C60="",N($D60)=0),"",IF(MOD(19-$B60,52)&gt;MOD($C60-$B60,52),"",SUMPRODUCT((Sätze!$B$2:$B$251=$A60)*(Wochenmengen!$C$2:$C$251&gt;0)*(MOD(19-Wochenmengen!$C$2:$C$251,52)&lt;=MOD(Wochenmengen!$D$2:$D$251-Wochenmengen!$C$2:$C$251,52))*Wochenmengen!$F$2:$F$251)/$D60))</f>
        <v/>
      </c>
      <c r="Y60" s="36">
        <f>IF(OR($A60="",$B60="",$C60="",N($D60)=0),"",IF(MOD(20-$B60,52)&gt;MOD($C60-$B60,52),"",SUMPRODUCT((Sätze!$B$2:$B$251=$A60)*(Wochenmengen!$C$2:$C$251&gt;0)*(MOD(20-Wochenmengen!$C$2:$C$251,52)&lt;=MOD(Wochenmengen!$D$2:$D$251-Wochenmengen!$C$2:$C$251,52))*Wochenmengen!$F$2:$F$251)/$D60))</f>
        <v/>
      </c>
      <c r="Z60" s="36">
        <f>IF(OR($A60="",$B60="",$C60="",N($D60)=0),"",IF(MOD(21-$B60,52)&gt;MOD($C60-$B60,52),"",SUMPRODUCT((Sätze!$B$2:$B$251=$A60)*(Wochenmengen!$C$2:$C$251&gt;0)*(MOD(21-Wochenmengen!$C$2:$C$251,52)&lt;=MOD(Wochenmengen!$D$2:$D$251-Wochenmengen!$C$2:$C$251,52))*Wochenmengen!$F$2:$F$251)/$D60))</f>
        <v/>
      </c>
      <c r="AA60" s="36">
        <f>IF(OR($A60="",$B60="",$C60="",N($D60)=0),"",IF(MOD(22-$B60,52)&gt;MOD($C60-$B60,52),"",SUMPRODUCT((Sätze!$B$2:$B$251=$A60)*(Wochenmengen!$C$2:$C$251&gt;0)*(MOD(22-Wochenmengen!$C$2:$C$251,52)&lt;=MOD(Wochenmengen!$D$2:$D$251-Wochenmengen!$C$2:$C$251,52))*Wochenmengen!$F$2:$F$251)/$D60))</f>
        <v/>
      </c>
      <c r="AB60" s="36">
        <f>IF(OR($A60="",$B60="",$C60="",N($D60)=0),"",IF(MOD(23-$B60,52)&gt;MOD($C60-$B60,52),"",SUMPRODUCT((Sätze!$B$2:$B$251=$A60)*(Wochenmengen!$C$2:$C$251&gt;0)*(MOD(23-Wochenmengen!$C$2:$C$251,52)&lt;=MOD(Wochenmengen!$D$2:$D$251-Wochenmengen!$C$2:$C$251,52))*Wochenmengen!$F$2:$F$251)/$D60))</f>
        <v/>
      </c>
      <c r="AC60" s="36">
        <f>IF(OR($A60="",$B60="",$C60="",N($D60)=0),"",IF(MOD(24-$B60,52)&gt;MOD($C60-$B60,52),"",SUMPRODUCT((Sätze!$B$2:$B$251=$A60)*(Wochenmengen!$C$2:$C$251&gt;0)*(MOD(24-Wochenmengen!$C$2:$C$251,52)&lt;=MOD(Wochenmengen!$D$2:$D$251-Wochenmengen!$C$2:$C$251,52))*Wochenmengen!$F$2:$F$251)/$D60))</f>
        <v/>
      </c>
      <c r="AD60" s="36">
        <f>IF(OR($A60="",$B60="",$C60="",N($D60)=0),"",IF(MOD(25-$B60,52)&gt;MOD($C60-$B60,52),"",SUMPRODUCT((Sätze!$B$2:$B$251=$A60)*(Wochenmengen!$C$2:$C$251&gt;0)*(MOD(25-Wochenmengen!$C$2:$C$251,52)&lt;=MOD(Wochenmengen!$D$2:$D$251-Wochenmengen!$C$2:$C$251,52))*Wochenmengen!$F$2:$F$251)/$D60))</f>
        <v/>
      </c>
      <c r="AE60" s="36">
        <f>IF(OR($A60="",$B60="",$C60="",N($D60)=0),"",IF(MOD(26-$B60,52)&gt;MOD($C60-$B60,52),"",SUMPRODUCT((Sätze!$B$2:$B$251=$A60)*(Wochenmengen!$C$2:$C$251&gt;0)*(MOD(26-Wochenmengen!$C$2:$C$251,52)&lt;=MOD(Wochenmengen!$D$2:$D$251-Wochenmengen!$C$2:$C$251,52))*Wochenmengen!$F$2:$F$251)/$D60))</f>
        <v/>
      </c>
      <c r="AF60" s="36">
        <f>IF(OR($A60="",$B60="",$C60="",N($D60)=0),"",IF(MOD(27-$B60,52)&gt;MOD($C60-$B60,52),"",SUMPRODUCT((Sätze!$B$2:$B$251=$A60)*(Wochenmengen!$C$2:$C$251&gt;0)*(MOD(27-Wochenmengen!$C$2:$C$251,52)&lt;=MOD(Wochenmengen!$D$2:$D$251-Wochenmengen!$C$2:$C$251,52))*Wochenmengen!$F$2:$F$251)/$D60))</f>
        <v/>
      </c>
      <c r="AG60" s="36">
        <f>IF(OR($A60="",$B60="",$C60="",N($D60)=0),"",IF(MOD(28-$B60,52)&gt;MOD($C60-$B60,52),"",SUMPRODUCT((Sätze!$B$2:$B$251=$A60)*(Wochenmengen!$C$2:$C$251&gt;0)*(MOD(28-Wochenmengen!$C$2:$C$251,52)&lt;=MOD(Wochenmengen!$D$2:$D$251-Wochenmengen!$C$2:$C$251,52))*Wochenmengen!$F$2:$F$251)/$D60))</f>
        <v/>
      </c>
      <c r="AH60" s="36">
        <f>IF(OR($A60="",$B60="",$C60="",N($D60)=0),"",IF(MOD(29-$B60,52)&gt;MOD($C60-$B60,52),"",SUMPRODUCT((Sätze!$B$2:$B$251=$A60)*(Wochenmengen!$C$2:$C$251&gt;0)*(MOD(29-Wochenmengen!$C$2:$C$251,52)&lt;=MOD(Wochenmengen!$D$2:$D$251-Wochenmengen!$C$2:$C$251,52))*Wochenmengen!$F$2:$F$251)/$D60))</f>
        <v/>
      </c>
      <c r="AI60" s="36">
        <f>IF(OR($A60="",$B60="",$C60="",N($D60)=0),"",IF(MOD(30-$B60,52)&gt;MOD($C60-$B60,52),"",SUMPRODUCT((Sätze!$B$2:$B$251=$A60)*(Wochenmengen!$C$2:$C$251&gt;0)*(MOD(30-Wochenmengen!$C$2:$C$251,52)&lt;=MOD(Wochenmengen!$D$2:$D$251-Wochenmengen!$C$2:$C$251,52))*Wochenmengen!$F$2:$F$251)/$D60))</f>
        <v/>
      </c>
      <c r="AJ60" s="36">
        <f>IF(OR($A60="",$B60="",$C60="",N($D60)=0),"",IF(MOD(31-$B60,52)&gt;MOD($C60-$B60,52),"",SUMPRODUCT((Sätze!$B$2:$B$251=$A60)*(Wochenmengen!$C$2:$C$251&gt;0)*(MOD(31-Wochenmengen!$C$2:$C$251,52)&lt;=MOD(Wochenmengen!$D$2:$D$251-Wochenmengen!$C$2:$C$251,52))*Wochenmengen!$F$2:$F$251)/$D60))</f>
        <v/>
      </c>
      <c r="AK60" s="36">
        <f>IF(OR($A60="",$B60="",$C60="",N($D60)=0),"",IF(MOD(32-$B60,52)&gt;MOD($C60-$B60,52),"",SUMPRODUCT((Sätze!$B$2:$B$251=$A60)*(Wochenmengen!$C$2:$C$251&gt;0)*(MOD(32-Wochenmengen!$C$2:$C$251,52)&lt;=MOD(Wochenmengen!$D$2:$D$251-Wochenmengen!$C$2:$C$251,52))*Wochenmengen!$F$2:$F$251)/$D60))</f>
        <v/>
      </c>
      <c r="AL60" s="36">
        <f>IF(OR($A60="",$B60="",$C60="",N($D60)=0),"",IF(MOD(33-$B60,52)&gt;MOD($C60-$B60,52),"",SUMPRODUCT((Sätze!$B$2:$B$251=$A60)*(Wochenmengen!$C$2:$C$251&gt;0)*(MOD(33-Wochenmengen!$C$2:$C$251,52)&lt;=MOD(Wochenmengen!$D$2:$D$251-Wochenmengen!$C$2:$C$251,52))*Wochenmengen!$F$2:$F$251)/$D60))</f>
        <v/>
      </c>
      <c r="AM60" s="36">
        <f>IF(OR($A60="",$B60="",$C60="",N($D60)=0),"",IF(MOD(34-$B60,52)&gt;MOD($C60-$B60,52),"",SUMPRODUCT((Sätze!$B$2:$B$251=$A60)*(Wochenmengen!$C$2:$C$251&gt;0)*(MOD(34-Wochenmengen!$C$2:$C$251,52)&lt;=MOD(Wochenmengen!$D$2:$D$251-Wochenmengen!$C$2:$C$251,52))*Wochenmengen!$F$2:$F$251)/$D60))</f>
        <v/>
      </c>
      <c r="AN60" s="36">
        <f>IF(OR($A60="",$B60="",$C60="",N($D60)=0),"",IF(MOD(35-$B60,52)&gt;MOD($C60-$B60,52),"",SUMPRODUCT((Sätze!$B$2:$B$251=$A60)*(Wochenmengen!$C$2:$C$251&gt;0)*(MOD(35-Wochenmengen!$C$2:$C$251,52)&lt;=MOD(Wochenmengen!$D$2:$D$251-Wochenmengen!$C$2:$C$251,52))*Wochenmengen!$F$2:$F$251)/$D60))</f>
        <v/>
      </c>
      <c r="AO60" s="36">
        <f>IF(OR($A60="",$B60="",$C60="",N($D60)=0),"",IF(MOD(36-$B60,52)&gt;MOD($C60-$B60,52),"",SUMPRODUCT((Sätze!$B$2:$B$251=$A60)*(Wochenmengen!$C$2:$C$251&gt;0)*(MOD(36-Wochenmengen!$C$2:$C$251,52)&lt;=MOD(Wochenmengen!$D$2:$D$251-Wochenmengen!$C$2:$C$251,52))*Wochenmengen!$F$2:$F$251)/$D60))</f>
        <v/>
      </c>
      <c r="AP60" s="36">
        <f>IF(OR($A60="",$B60="",$C60="",N($D60)=0),"",IF(MOD(37-$B60,52)&gt;MOD($C60-$B60,52),"",SUMPRODUCT((Sätze!$B$2:$B$251=$A60)*(Wochenmengen!$C$2:$C$251&gt;0)*(MOD(37-Wochenmengen!$C$2:$C$251,52)&lt;=MOD(Wochenmengen!$D$2:$D$251-Wochenmengen!$C$2:$C$251,52))*Wochenmengen!$F$2:$F$251)/$D60))</f>
        <v/>
      </c>
      <c r="AQ60" s="36">
        <f>IF(OR($A60="",$B60="",$C60="",N($D60)=0),"",IF(MOD(38-$B60,52)&gt;MOD($C60-$B60,52),"",SUMPRODUCT((Sätze!$B$2:$B$251=$A60)*(Wochenmengen!$C$2:$C$251&gt;0)*(MOD(38-Wochenmengen!$C$2:$C$251,52)&lt;=MOD(Wochenmengen!$D$2:$D$251-Wochenmengen!$C$2:$C$251,52))*Wochenmengen!$F$2:$F$251)/$D60))</f>
        <v/>
      </c>
      <c r="AR60" s="36">
        <f>IF(OR($A60="",$B60="",$C60="",N($D60)=0),"",IF(MOD(39-$B60,52)&gt;MOD($C60-$B60,52),"",SUMPRODUCT((Sätze!$B$2:$B$251=$A60)*(Wochenmengen!$C$2:$C$251&gt;0)*(MOD(39-Wochenmengen!$C$2:$C$251,52)&lt;=MOD(Wochenmengen!$D$2:$D$251-Wochenmengen!$C$2:$C$251,52))*Wochenmengen!$F$2:$F$251)/$D60))</f>
        <v/>
      </c>
      <c r="AS60" s="36">
        <f>IF(OR($A60="",$B60="",$C60="",N($D60)=0),"",IF(MOD(40-$B60,52)&gt;MOD($C60-$B60,52),"",SUMPRODUCT((Sätze!$B$2:$B$251=$A60)*(Wochenmengen!$C$2:$C$251&gt;0)*(MOD(40-Wochenmengen!$C$2:$C$251,52)&lt;=MOD(Wochenmengen!$D$2:$D$251-Wochenmengen!$C$2:$C$251,52))*Wochenmengen!$F$2:$F$251)/$D60))</f>
        <v/>
      </c>
      <c r="AT60" s="36">
        <f>IF(OR($A60="",$B60="",$C60="",N($D60)=0),"",IF(MOD(41-$B60,52)&gt;MOD($C60-$B60,52),"",SUMPRODUCT((Sätze!$B$2:$B$251=$A60)*(Wochenmengen!$C$2:$C$251&gt;0)*(MOD(41-Wochenmengen!$C$2:$C$251,52)&lt;=MOD(Wochenmengen!$D$2:$D$251-Wochenmengen!$C$2:$C$251,52))*Wochenmengen!$F$2:$F$251)/$D60))</f>
        <v/>
      </c>
      <c r="AU60" s="36">
        <f>IF(OR($A60="",$B60="",$C60="",N($D60)=0),"",IF(MOD(42-$B60,52)&gt;MOD($C60-$B60,52),"",SUMPRODUCT((Sätze!$B$2:$B$251=$A60)*(Wochenmengen!$C$2:$C$251&gt;0)*(MOD(42-Wochenmengen!$C$2:$C$251,52)&lt;=MOD(Wochenmengen!$D$2:$D$251-Wochenmengen!$C$2:$C$251,52))*Wochenmengen!$F$2:$F$251)/$D60))</f>
        <v/>
      </c>
      <c r="AV60" s="36">
        <f>IF(OR($A60="",$B60="",$C60="",N($D60)=0),"",IF(MOD(43-$B60,52)&gt;MOD($C60-$B60,52),"",SUMPRODUCT((Sätze!$B$2:$B$251=$A60)*(Wochenmengen!$C$2:$C$251&gt;0)*(MOD(43-Wochenmengen!$C$2:$C$251,52)&lt;=MOD(Wochenmengen!$D$2:$D$251-Wochenmengen!$C$2:$C$251,52))*Wochenmengen!$F$2:$F$251)/$D60))</f>
        <v/>
      </c>
      <c r="AW60" s="36">
        <f>IF(OR($A60="",$B60="",$C60="",N($D60)=0),"",IF(MOD(44-$B60,52)&gt;MOD($C60-$B60,52),"",SUMPRODUCT((Sätze!$B$2:$B$251=$A60)*(Wochenmengen!$C$2:$C$251&gt;0)*(MOD(44-Wochenmengen!$C$2:$C$251,52)&lt;=MOD(Wochenmengen!$D$2:$D$251-Wochenmengen!$C$2:$C$251,52))*Wochenmengen!$F$2:$F$251)/$D60))</f>
        <v/>
      </c>
      <c r="AX60" s="36">
        <f>IF(OR($A60="",$B60="",$C60="",N($D60)=0),"",IF(MOD(45-$B60,52)&gt;MOD($C60-$B60,52),"",SUMPRODUCT((Sätze!$B$2:$B$251=$A60)*(Wochenmengen!$C$2:$C$251&gt;0)*(MOD(45-Wochenmengen!$C$2:$C$251,52)&lt;=MOD(Wochenmengen!$D$2:$D$251-Wochenmengen!$C$2:$C$251,52))*Wochenmengen!$F$2:$F$251)/$D60))</f>
        <v/>
      </c>
      <c r="AY60" s="36">
        <f>IF(OR($A60="",$B60="",$C60="",N($D60)=0),"",IF(MOD(46-$B60,52)&gt;MOD($C60-$B60,52),"",SUMPRODUCT((Sätze!$B$2:$B$251=$A60)*(Wochenmengen!$C$2:$C$251&gt;0)*(MOD(46-Wochenmengen!$C$2:$C$251,52)&lt;=MOD(Wochenmengen!$D$2:$D$251-Wochenmengen!$C$2:$C$251,52))*Wochenmengen!$F$2:$F$251)/$D60))</f>
        <v/>
      </c>
      <c r="AZ60" s="36">
        <f>IF(OR($A60="",$B60="",$C60="",N($D60)=0),"",IF(MOD(47-$B60,52)&gt;MOD($C60-$B60,52),"",SUMPRODUCT((Sätze!$B$2:$B$251=$A60)*(Wochenmengen!$C$2:$C$251&gt;0)*(MOD(47-Wochenmengen!$C$2:$C$251,52)&lt;=MOD(Wochenmengen!$D$2:$D$251-Wochenmengen!$C$2:$C$251,52))*Wochenmengen!$F$2:$F$251)/$D60))</f>
        <v/>
      </c>
      <c r="BA60" s="36">
        <f>IF(OR($A60="",$B60="",$C60="",N($D60)=0),"",IF(MOD(48-$B60,52)&gt;MOD($C60-$B60,52),"",SUMPRODUCT((Sätze!$B$2:$B$251=$A60)*(Wochenmengen!$C$2:$C$251&gt;0)*(MOD(48-Wochenmengen!$C$2:$C$251,52)&lt;=MOD(Wochenmengen!$D$2:$D$251-Wochenmengen!$C$2:$C$251,52))*Wochenmengen!$F$2:$F$251)/$D60))</f>
        <v/>
      </c>
      <c r="BB60" s="36">
        <f>IF(OR($A60="",$B60="",$C60="",N($D60)=0),"",IF(MOD(49-$B60,52)&gt;MOD($C60-$B60,52),"",SUMPRODUCT((Sätze!$B$2:$B$251=$A60)*(Wochenmengen!$C$2:$C$251&gt;0)*(MOD(49-Wochenmengen!$C$2:$C$251,52)&lt;=MOD(Wochenmengen!$D$2:$D$251-Wochenmengen!$C$2:$C$251,52))*Wochenmengen!$F$2:$F$251)/$D60))</f>
        <v/>
      </c>
      <c r="BC60" s="36">
        <f>IF(OR($A60="",$B60="",$C60="",N($D60)=0),"",IF(MOD(50-$B60,52)&gt;MOD($C60-$B60,52),"",SUMPRODUCT((Sätze!$B$2:$B$251=$A60)*(Wochenmengen!$C$2:$C$251&gt;0)*(MOD(50-Wochenmengen!$C$2:$C$251,52)&lt;=MOD(Wochenmengen!$D$2:$D$251-Wochenmengen!$C$2:$C$251,52))*Wochenmengen!$F$2:$F$251)/$D60))</f>
        <v/>
      </c>
      <c r="BD60" s="36">
        <f>IF(OR($A60="",$B60="",$C60="",N($D60)=0),"",IF(MOD(51-$B60,52)&gt;MOD($C60-$B60,52),"",SUMPRODUCT((Sätze!$B$2:$B$251=$A60)*(Wochenmengen!$C$2:$C$251&gt;0)*(MOD(51-Wochenmengen!$C$2:$C$251,52)&lt;=MOD(Wochenmengen!$D$2:$D$251-Wochenmengen!$C$2:$C$251,52))*Wochenmengen!$F$2:$F$251)/$D60))</f>
        <v/>
      </c>
      <c r="BE60" s="36">
        <f>IF(OR($A60="",$B60="",$C60="",N($D60)=0),"",IF(MOD(52-$B60,52)&gt;MOD($C60-$B60,52),"",SUMPRODUCT((Sätze!$B$2:$B$251=$A60)*(Wochenmengen!$C$2:$C$251&gt;0)*(MOD(52-Wochenmengen!$C$2:$C$251,52)&lt;=MOD(Wochenmengen!$D$2:$D$251-Wochenmengen!$C$2:$C$251,52))*Wochenmengen!$F$2:$F$251)/$D60))</f>
        <v/>
      </c>
      <c r="BF60" s="26">
        <f>IF($A60="","",SUMPRODUCT((F60:BE60&lt;&gt;"")*(F60:BE60&lt;1)))</f>
        <v/>
      </c>
    </row>
    <row r="61">
      <c r="A61" s="10">
        <f>IF(Bedarf!$B67="","",Bedarf!$B67)</f>
        <v/>
      </c>
      <c r="B61" s="26">
        <f>IF($A61="","",IF(Bedarf!$E67&lt;&gt;"",Bedarf!$E67,IFERROR(IF(_xlfn.MINIFS(Sätze!$H$2:$H$251,Sätze!$B$2:$B$251,$A61)=0,"",_xlfn.MINIFS(Sätze!$H$2:$H$251,Sätze!$B$2:$B$251,$A61)),"")))</f>
        <v/>
      </c>
      <c r="C61" s="26">
        <f>IF($A61="","",IF(Bedarf!$F67&lt;&gt;"",Bedarf!$F67,IFERROR(IF(_xlfn.MAXIFS(Sätze!$I$2:$I$251,Sätze!$B$2:$B$251,$A61)=0,"",_xlfn.MAXIFS(Sätze!$I$2:$I$251,Sätze!$B$2:$B$251,$A61)),"")))</f>
        <v/>
      </c>
      <c r="D61" s="15">
        <f>IF(OR($A61="",N(Bedarf!$G67)=0),"",Bedarf!$G67)</f>
        <v/>
      </c>
      <c r="E61" s="10">
        <f>IF($A61="","",T(Bedarf!$D67))</f>
        <v/>
      </c>
      <c r="F61" s="36">
        <f>IF(OR($A61="",$B61="",$C61="",N($D61)=0),"",IF(MOD(1-$B61,52)&gt;MOD($C61-$B61,52),"",SUMPRODUCT((Sätze!$B$2:$B$251=$A61)*(Wochenmengen!$C$2:$C$251&gt;0)*(MOD(1-Wochenmengen!$C$2:$C$251,52)&lt;=MOD(Wochenmengen!$D$2:$D$251-Wochenmengen!$C$2:$C$251,52))*Wochenmengen!$F$2:$F$251)/$D61))</f>
        <v/>
      </c>
      <c r="G61" s="36">
        <f>IF(OR($A61="",$B61="",$C61="",N($D61)=0),"",IF(MOD(2-$B61,52)&gt;MOD($C61-$B61,52),"",SUMPRODUCT((Sätze!$B$2:$B$251=$A61)*(Wochenmengen!$C$2:$C$251&gt;0)*(MOD(2-Wochenmengen!$C$2:$C$251,52)&lt;=MOD(Wochenmengen!$D$2:$D$251-Wochenmengen!$C$2:$C$251,52))*Wochenmengen!$F$2:$F$251)/$D61))</f>
        <v/>
      </c>
      <c r="H61" s="36">
        <f>IF(OR($A61="",$B61="",$C61="",N($D61)=0),"",IF(MOD(3-$B61,52)&gt;MOD($C61-$B61,52),"",SUMPRODUCT((Sätze!$B$2:$B$251=$A61)*(Wochenmengen!$C$2:$C$251&gt;0)*(MOD(3-Wochenmengen!$C$2:$C$251,52)&lt;=MOD(Wochenmengen!$D$2:$D$251-Wochenmengen!$C$2:$C$251,52))*Wochenmengen!$F$2:$F$251)/$D61))</f>
        <v/>
      </c>
      <c r="I61" s="36">
        <f>IF(OR($A61="",$B61="",$C61="",N($D61)=0),"",IF(MOD(4-$B61,52)&gt;MOD($C61-$B61,52),"",SUMPRODUCT((Sätze!$B$2:$B$251=$A61)*(Wochenmengen!$C$2:$C$251&gt;0)*(MOD(4-Wochenmengen!$C$2:$C$251,52)&lt;=MOD(Wochenmengen!$D$2:$D$251-Wochenmengen!$C$2:$C$251,52))*Wochenmengen!$F$2:$F$251)/$D61))</f>
        <v/>
      </c>
      <c r="J61" s="36">
        <f>IF(OR($A61="",$B61="",$C61="",N($D61)=0),"",IF(MOD(5-$B61,52)&gt;MOD($C61-$B61,52),"",SUMPRODUCT((Sätze!$B$2:$B$251=$A61)*(Wochenmengen!$C$2:$C$251&gt;0)*(MOD(5-Wochenmengen!$C$2:$C$251,52)&lt;=MOD(Wochenmengen!$D$2:$D$251-Wochenmengen!$C$2:$C$251,52))*Wochenmengen!$F$2:$F$251)/$D61))</f>
        <v/>
      </c>
      <c r="K61" s="36">
        <f>IF(OR($A61="",$B61="",$C61="",N($D61)=0),"",IF(MOD(6-$B61,52)&gt;MOD($C61-$B61,52),"",SUMPRODUCT((Sätze!$B$2:$B$251=$A61)*(Wochenmengen!$C$2:$C$251&gt;0)*(MOD(6-Wochenmengen!$C$2:$C$251,52)&lt;=MOD(Wochenmengen!$D$2:$D$251-Wochenmengen!$C$2:$C$251,52))*Wochenmengen!$F$2:$F$251)/$D61))</f>
        <v/>
      </c>
      <c r="L61" s="36">
        <f>IF(OR($A61="",$B61="",$C61="",N($D61)=0),"",IF(MOD(7-$B61,52)&gt;MOD($C61-$B61,52),"",SUMPRODUCT((Sätze!$B$2:$B$251=$A61)*(Wochenmengen!$C$2:$C$251&gt;0)*(MOD(7-Wochenmengen!$C$2:$C$251,52)&lt;=MOD(Wochenmengen!$D$2:$D$251-Wochenmengen!$C$2:$C$251,52))*Wochenmengen!$F$2:$F$251)/$D61))</f>
        <v/>
      </c>
      <c r="M61" s="36">
        <f>IF(OR($A61="",$B61="",$C61="",N($D61)=0),"",IF(MOD(8-$B61,52)&gt;MOD($C61-$B61,52),"",SUMPRODUCT((Sätze!$B$2:$B$251=$A61)*(Wochenmengen!$C$2:$C$251&gt;0)*(MOD(8-Wochenmengen!$C$2:$C$251,52)&lt;=MOD(Wochenmengen!$D$2:$D$251-Wochenmengen!$C$2:$C$251,52))*Wochenmengen!$F$2:$F$251)/$D61))</f>
        <v/>
      </c>
      <c r="N61" s="36">
        <f>IF(OR($A61="",$B61="",$C61="",N($D61)=0),"",IF(MOD(9-$B61,52)&gt;MOD($C61-$B61,52),"",SUMPRODUCT((Sätze!$B$2:$B$251=$A61)*(Wochenmengen!$C$2:$C$251&gt;0)*(MOD(9-Wochenmengen!$C$2:$C$251,52)&lt;=MOD(Wochenmengen!$D$2:$D$251-Wochenmengen!$C$2:$C$251,52))*Wochenmengen!$F$2:$F$251)/$D61))</f>
        <v/>
      </c>
      <c r="O61" s="36">
        <f>IF(OR($A61="",$B61="",$C61="",N($D61)=0),"",IF(MOD(10-$B61,52)&gt;MOD($C61-$B61,52),"",SUMPRODUCT((Sätze!$B$2:$B$251=$A61)*(Wochenmengen!$C$2:$C$251&gt;0)*(MOD(10-Wochenmengen!$C$2:$C$251,52)&lt;=MOD(Wochenmengen!$D$2:$D$251-Wochenmengen!$C$2:$C$251,52))*Wochenmengen!$F$2:$F$251)/$D61))</f>
        <v/>
      </c>
      <c r="P61" s="36">
        <f>IF(OR($A61="",$B61="",$C61="",N($D61)=0),"",IF(MOD(11-$B61,52)&gt;MOD($C61-$B61,52),"",SUMPRODUCT((Sätze!$B$2:$B$251=$A61)*(Wochenmengen!$C$2:$C$251&gt;0)*(MOD(11-Wochenmengen!$C$2:$C$251,52)&lt;=MOD(Wochenmengen!$D$2:$D$251-Wochenmengen!$C$2:$C$251,52))*Wochenmengen!$F$2:$F$251)/$D61))</f>
        <v/>
      </c>
      <c r="Q61" s="36">
        <f>IF(OR($A61="",$B61="",$C61="",N($D61)=0),"",IF(MOD(12-$B61,52)&gt;MOD($C61-$B61,52),"",SUMPRODUCT((Sätze!$B$2:$B$251=$A61)*(Wochenmengen!$C$2:$C$251&gt;0)*(MOD(12-Wochenmengen!$C$2:$C$251,52)&lt;=MOD(Wochenmengen!$D$2:$D$251-Wochenmengen!$C$2:$C$251,52))*Wochenmengen!$F$2:$F$251)/$D61))</f>
        <v/>
      </c>
      <c r="R61" s="36">
        <f>IF(OR($A61="",$B61="",$C61="",N($D61)=0),"",IF(MOD(13-$B61,52)&gt;MOD($C61-$B61,52),"",SUMPRODUCT((Sätze!$B$2:$B$251=$A61)*(Wochenmengen!$C$2:$C$251&gt;0)*(MOD(13-Wochenmengen!$C$2:$C$251,52)&lt;=MOD(Wochenmengen!$D$2:$D$251-Wochenmengen!$C$2:$C$251,52))*Wochenmengen!$F$2:$F$251)/$D61))</f>
        <v/>
      </c>
      <c r="S61" s="36">
        <f>IF(OR($A61="",$B61="",$C61="",N($D61)=0),"",IF(MOD(14-$B61,52)&gt;MOD($C61-$B61,52),"",SUMPRODUCT((Sätze!$B$2:$B$251=$A61)*(Wochenmengen!$C$2:$C$251&gt;0)*(MOD(14-Wochenmengen!$C$2:$C$251,52)&lt;=MOD(Wochenmengen!$D$2:$D$251-Wochenmengen!$C$2:$C$251,52))*Wochenmengen!$F$2:$F$251)/$D61))</f>
        <v/>
      </c>
      <c r="T61" s="36">
        <f>IF(OR($A61="",$B61="",$C61="",N($D61)=0),"",IF(MOD(15-$B61,52)&gt;MOD($C61-$B61,52),"",SUMPRODUCT((Sätze!$B$2:$B$251=$A61)*(Wochenmengen!$C$2:$C$251&gt;0)*(MOD(15-Wochenmengen!$C$2:$C$251,52)&lt;=MOD(Wochenmengen!$D$2:$D$251-Wochenmengen!$C$2:$C$251,52))*Wochenmengen!$F$2:$F$251)/$D61))</f>
        <v/>
      </c>
      <c r="U61" s="36">
        <f>IF(OR($A61="",$B61="",$C61="",N($D61)=0),"",IF(MOD(16-$B61,52)&gt;MOD($C61-$B61,52),"",SUMPRODUCT((Sätze!$B$2:$B$251=$A61)*(Wochenmengen!$C$2:$C$251&gt;0)*(MOD(16-Wochenmengen!$C$2:$C$251,52)&lt;=MOD(Wochenmengen!$D$2:$D$251-Wochenmengen!$C$2:$C$251,52))*Wochenmengen!$F$2:$F$251)/$D61))</f>
        <v/>
      </c>
      <c r="V61" s="36">
        <f>IF(OR($A61="",$B61="",$C61="",N($D61)=0),"",IF(MOD(17-$B61,52)&gt;MOD($C61-$B61,52),"",SUMPRODUCT((Sätze!$B$2:$B$251=$A61)*(Wochenmengen!$C$2:$C$251&gt;0)*(MOD(17-Wochenmengen!$C$2:$C$251,52)&lt;=MOD(Wochenmengen!$D$2:$D$251-Wochenmengen!$C$2:$C$251,52))*Wochenmengen!$F$2:$F$251)/$D61))</f>
        <v/>
      </c>
      <c r="W61" s="36">
        <f>IF(OR($A61="",$B61="",$C61="",N($D61)=0),"",IF(MOD(18-$B61,52)&gt;MOD($C61-$B61,52),"",SUMPRODUCT((Sätze!$B$2:$B$251=$A61)*(Wochenmengen!$C$2:$C$251&gt;0)*(MOD(18-Wochenmengen!$C$2:$C$251,52)&lt;=MOD(Wochenmengen!$D$2:$D$251-Wochenmengen!$C$2:$C$251,52))*Wochenmengen!$F$2:$F$251)/$D61))</f>
        <v/>
      </c>
      <c r="X61" s="36">
        <f>IF(OR($A61="",$B61="",$C61="",N($D61)=0),"",IF(MOD(19-$B61,52)&gt;MOD($C61-$B61,52),"",SUMPRODUCT((Sätze!$B$2:$B$251=$A61)*(Wochenmengen!$C$2:$C$251&gt;0)*(MOD(19-Wochenmengen!$C$2:$C$251,52)&lt;=MOD(Wochenmengen!$D$2:$D$251-Wochenmengen!$C$2:$C$251,52))*Wochenmengen!$F$2:$F$251)/$D61))</f>
        <v/>
      </c>
      <c r="Y61" s="36">
        <f>IF(OR($A61="",$B61="",$C61="",N($D61)=0),"",IF(MOD(20-$B61,52)&gt;MOD($C61-$B61,52),"",SUMPRODUCT((Sätze!$B$2:$B$251=$A61)*(Wochenmengen!$C$2:$C$251&gt;0)*(MOD(20-Wochenmengen!$C$2:$C$251,52)&lt;=MOD(Wochenmengen!$D$2:$D$251-Wochenmengen!$C$2:$C$251,52))*Wochenmengen!$F$2:$F$251)/$D61))</f>
        <v/>
      </c>
      <c r="Z61" s="36">
        <f>IF(OR($A61="",$B61="",$C61="",N($D61)=0),"",IF(MOD(21-$B61,52)&gt;MOD($C61-$B61,52),"",SUMPRODUCT((Sätze!$B$2:$B$251=$A61)*(Wochenmengen!$C$2:$C$251&gt;0)*(MOD(21-Wochenmengen!$C$2:$C$251,52)&lt;=MOD(Wochenmengen!$D$2:$D$251-Wochenmengen!$C$2:$C$251,52))*Wochenmengen!$F$2:$F$251)/$D61))</f>
        <v/>
      </c>
      <c r="AA61" s="36">
        <f>IF(OR($A61="",$B61="",$C61="",N($D61)=0),"",IF(MOD(22-$B61,52)&gt;MOD($C61-$B61,52),"",SUMPRODUCT((Sätze!$B$2:$B$251=$A61)*(Wochenmengen!$C$2:$C$251&gt;0)*(MOD(22-Wochenmengen!$C$2:$C$251,52)&lt;=MOD(Wochenmengen!$D$2:$D$251-Wochenmengen!$C$2:$C$251,52))*Wochenmengen!$F$2:$F$251)/$D61))</f>
        <v/>
      </c>
      <c r="AB61" s="36">
        <f>IF(OR($A61="",$B61="",$C61="",N($D61)=0),"",IF(MOD(23-$B61,52)&gt;MOD($C61-$B61,52),"",SUMPRODUCT((Sätze!$B$2:$B$251=$A61)*(Wochenmengen!$C$2:$C$251&gt;0)*(MOD(23-Wochenmengen!$C$2:$C$251,52)&lt;=MOD(Wochenmengen!$D$2:$D$251-Wochenmengen!$C$2:$C$251,52))*Wochenmengen!$F$2:$F$251)/$D61))</f>
        <v/>
      </c>
      <c r="AC61" s="36">
        <f>IF(OR($A61="",$B61="",$C61="",N($D61)=0),"",IF(MOD(24-$B61,52)&gt;MOD($C61-$B61,52),"",SUMPRODUCT((Sätze!$B$2:$B$251=$A61)*(Wochenmengen!$C$2:$C$251&gt;0)*(MOD(24-Wochenmengen!$C$2:$C$251,52)&lt;=MOD(Wochenmengen!$D$2:$D$251-Wochenmengen!$C$2:$C$251,52))*Wochenmengen!$F$2:$F$251)/$D61))</f>
        <v/>
      </c>
      <c r="AD61" s="36">
        <f>IF(OR($A61="",$B61="",$C61="",N($D61)=0),"",IF(MOD(25-$B61,52)&gt;MOD($C61-$B61,52),"",SUMPRODUCT((Sätze!$B$2:$B$251=$A61)*(Wochenmengen!$C$2:$C$251&gt;0)*(MOD(25-Wochenmengen!$C$2:$C$251,52)&lt;=MOD(Wochenmengen!$D$2:$D$251-Wochenmengen!$C$2:$C$251,52))*Wochenmengen!$F$2:$F$251)/$D61))</f>
        <v/>
      </c>
      <c r="AE61" s="36">
        <f>IF(OR($A61="",$B61="",$C61="",N($D61)=0),"",IF(MOD(26-$B61,52)&gt;MOD($C61-$B61,52),"",SUMPRODUCT((Sätze!$B$2:$B$251=$A61)*(Wochenmengen!$C$2:$C$251&gt;0)*(MOD(26-Wochenmengen!$C$2:$C$251,52)&lt;=MOD(Wochenmengen!$D$2:$D$251-Wochenmengen!$C$2:$C$251,52))*Wochenmengen!$F$2:$F$251)/$D61))</f>
        <v/>
      </c>
      <c r="AF61" s="36">
        <f>IF(OR($A61="",$B61="",$C61="",N($D61)=0),"",IF(MOD(27-$B61,52)&gt;MOD($C61-$B61,52),"",SUMPRODUCT((Sätze!$B$2:$B$251=$A61)*(Wochenmengen!$C$2:$C$251&gt;0)*(MOD(27-Wochenmengen!$C$2:$C$251,52)&lt;=MOD(Wochenmengen!$D$2:$D$251-Wochenmengen!$C$2:$C$251,52))*Wochenmengen!$F$2:$F$251)/$D61))</f>
        <v/>
      </c>
      <c r="AG61" s="36">
        <f>IF(OR($A61="",$B61="",$C61="",N($D61)=0),"",IF(MOD(28-$B61,52)&gt;MOD($C61-$B61,52),"",SUMPRODUCT((Sätze!$B$2:$B$251=$A61)*(Wochenmengen!$C$2:$C$251&gt;0)*(MOD(28-Wochenmengen!$C$2:$C$251,52)&lt;=MOD(Wochenmengen!$D$2:$D$251-Wochenmengen!$C$2:$C$251,52))*Wochenmengen!$F$2:$F$251)/$D61))</f>
        <v/>
      </c>
      <c r="AH61" s="36">
        <f>IF(OR($A61="",$B61="",$C61="",N($D61)=0),"",IF(MOD(29-$B61,52)&gt;MOD($C61-$B61,52),"",SUMPRODUCT((Sätze!$B$2:$B$251=$A61)*(Wochenmengen!$C$2:$C$251&gt;0)*(MOD(29-Wochenmengen!$C$2:$C$251,52)&lt;=MOD(Wochenmengen!$D$2:$D$251-Wochenmengen!$C$2:$C$251,52))*Wochenmengen!$F$2:$F$251)/$D61))</f>
        <v/>
      </c>
      <c r="AI61" s="36">
        <f>IF(OR($A61="",$B61="",$C61="",N($D61)=0),"",IF(MOD(30-$B61,52)&gt;MOD($C61-$B61,52),"",SUMPRODUCT((Sätze!$B$2:$B$251=$A61)*(Wochenmengen!$C$2:$C$251&gt;0)*(MOD(30-Wochenmengen!$C$2:$C$251,52)&lt;=MOD(Wochenmengen!$D$2:$D$251-Wochenmengen!$C$2:$C$251,52))*Wochenmengen!$F$2:$F$251)/$D61))</f>
        <v/>
      </c>
      <c r="AJ61" s="36">
        <f>IF(OR($A61="",$B61="",$C61="",N($D61)=0),"",IF(MOD(31-$B61,52)&gt;MOD($C61-$B61,52),"",SUMPRODUCT((Sätze!$B$2:$B$251=$A61)*(Wochenmengen!$C$2:$C$251&gt;0)*(MOD(31-Wochenmengen!$C$2:$C$251,52)&lt;=MOD(Wochenmengen!$D$2:$D$251-Wochenmengen!$C$2:$C$251,52))*Wochenmengen!$F$2:$F$251)/$D61))</f>
        <v/>
      </c>
      <c r="AK61" s="36">
        <f>IF(OR($A61="",$B61="",$C61="",N($D61)=0),"",IF(MOD(32-$B61,52)&gt;MOD($C61-$B61,52),"",SUMPRODUCT((Sätze!$B$2:$B$251=$A61)*(Wochenmengen!$C$2:$C$251&gt;0)*(MOD(32-Wochenmengen!$C$2:$C$251,52)&lt;=MOD(Wochenmengen!$D$2:$D$251-Wochenmengen!$C$2:$C$251,52))*Wochenmengen!$F$2:$F$251)/$D61))</f>
        <v/>
      </c>
      <c r="AL61" s="36">
        <f>IF(OR($A61="",$B61="",$C61="",N($D61)=0),"",IF(MOD(33-$B61,52)&gt;MOD($C61-$B61,52),"",SUMPRODUCT((Sätze!$B$2:$B$251=$A61)*(Wochenmengen!$C$2:$C$251&gt;0)*(MOD(33-Wochenmengen!$C$2:$C$251,52)&lt;=MOD(Wochenmengen!$D$2:$D$251-Wochenmengen!$C$2:$C$251,52))*Wochenmengen!$F$2:$F$251)/$D61))</f>
        <v/>
      </c>
      <c r="AM61" s="36">
        <f>IF(OR($A61="",$B61="",$C61="",N($D61)=0),"",IF(MOD(34-$B61,52)&gt;MOD($C61-$B61,52),"",SUMPRODUCT((Sätze!$B$2:$B$251=$A61)*(Wochenmengen!$C$2:$C$251&gt;0)*(MOD(34-Wochenmengen!$C$2:$C$251,52)&lt;=MOD(Wochenmengen!$D$2:$D$251-Wochenmengen!$C$2:$C$251,52))*Wochenmengen!$F$2:$F$251)/$D61))</f>
        <v/>
      </c>
      <c r="AN61" s="36">
        <f>IF(OR($A61="",$B61="",$C61="",N($D61)=0),"",IF(MOD(35-$B61,52)&gt;MOD($C61-$B61,52),"",SUMPRODUCT((Sätze!$B$2:$B$251=$A61)*(Wochenmengen!$C$2:$C$251&gt;0)*(MOD(35-Wochenmengen!$C$2:$C$251,52)&lt;=MOD(Wochenmengen!$D$2:$D$251-Wochenmengen!$C$2:$C$251,52))*Wochenmengen!$F$2:$F$251)/$D61))</f>
        <v/>
      </c>
      <c r="AO61" s="36">
        <f>IF(OR($A61="",$B61="",$C61="",N($D61)=0),"",IF(MOD(36-$B61,52)&gt;MOD($C61-$B61,52),"",SUMPRODUCT((Sätze!$B$2:$B$251=$A61)*(Wochenmengen!$C$2:$C$251&gt;0)*(MOD(36-Wochenmengen!$C$2:$C$251,52)&lt;=MOD(Wochenmengen!$D$2:$D$251-Wochenmengen!$C$2:$C$251,52))*Wochenmengen!$F$2:$F$251)/$D61))</f>
        <v/>
      </c>
      <c r="AP61" s="36">
        <f>IF(OR($A61="",$B61="",$C61="",N($D61)=0),"",IF(MOD(37-$B61,52)&gt;MOD($C61-$B61,52),"",SUMPRODUCT((Sätze!$B$2:$B$251=$A61)*(Wochenmengen!$C$2:$C$251&gt;0)*(MOD(37-Wochenmengen!$C$2:$C$251,52)&lt;=MOD(Wochenmengen!$D$2:$D$251-Wochenmengen!$C$2:$C$251,52))*Wochenmengen!$F$2:$F$251)/$D61))</f>
        <v/>
      </c>
      <c r="AQ61" s="36">
        <f>IF(OR($A61="",$B61="",$C61="",N($D61)=0),"",IF(MOD(38-$B61,52)&gt;MOD($C61-$B61,52),"",SUMPRODUCT((Sätze!$B$2:$B$251=$A61)*(Wochenmengen!$C$2:$C$251&gt;0)*(MOD(38-Wochenmengen!$C$2:$C$251,52)&lt;=MOD(Wochenmengen!$D$2:$D$251-Wochenmengen!$C$2:$C$251,52))*Wochenmengen!$F$2:$F$251)/$D61))</f>
        <v/>
      </c>
      <c r="AR61" s="36">
        <f>IF(OR($A61="",$B61="",$C61="",N($D61)=0),"",IF(MOD(39-$B61,52)&gt;MOD($C61-$B61,52),"",SUMPRODUCT((Sätze!$B$2:$B$251=$A61)*(Wochenmengen!$C$2:$C$251&gt;0)*(MOD(39-Wochenmengen!$C$2:$C$251,52)&lt;=MOD(Wochenmengen!$D$2:$D$251-Wochenmengen!$C$2:$C$251,52))*Wochenmengen!$F$2:$F$251)/$D61))</f>
        <v/>
      </c>
      <c r="AS61" s="36">
        <f>IF(OR($A61="",$B61="",$C61="",N($D61)=0),"",IF(MOD(40-$B61,52)&gt;MOD($C61-$B61,52),"",SUMPRODUCT((Sätze!$B$2:$B$251=$A61)*(Wochenmengen!$C$2:$C$251&gt;0)*(MOD(40-Wochenmengen!$C$2:$C$251,52)&lt;=MOD(Wochenmengen!$D$2:$D$251-Wochenmengen!$C$2:$C$251,52))*Wochenmengen!$F$2:$F$251)/$D61))</f>
        <v/>
      </c>
      <c r="AT61" s="36">
        <f>IF(OR($A61="",$B61="",$C61="",N($D61)=0),"",IF(MOD(41-$B61,52)&gt;MOD($C61-$B61,52),"",SUMPRODUCT((Sätze!$B$2:$B$251=$A61)*(Wochenmengen!$C$2:$C$251&gt;0)*(MOD(41-Wochenmengen!$C$2:$C$251,52)&lt;=MOD(Wochenmengen!$D$2:$D$251-Wochenmengen!$C$2:$C$251,52))*Wochenmengen!$F$2:$F$251)/$D61))</f>
        <v/>
      </c>
      <c r="AU61" s="36">
        <f>IF(OR($A61="",$B61="",$C61="",N($D61)=0),"",IF(MOD(42-$B61,52)&gt;MOD($C61-$B61,52),"",SUMPRODUCT((Sätze!$B$2:$B$251=$A61)*(Wochenmengen!$C$2:$C$251&gt;0)*(MOD(42-Wochenmengen!$C$2:$C$251,52)&lt;=MOD(Wochenmengen!$D$2:$D$251-Wochenmengen!$C$2:$C$251,52))*Wochenmengen!$F$2:$F$251)/$D61))</f>
        <v/>
      </c>
      <c r="AV61" s="36">
        <f>IF(OR($A61="",$B61="",$C61="",N($D61)=0),"",IF(MOD(43-$B61,52)&gt;MOD($C61-$B61,52),"",SUMPRODUCT((Sätze!$B$2:$B$251=$A61)*(Wochenmengen!$C$2:$C$251&gt;0)*(MOD(43-Wochenmengen!$C$2:$C$251,52)&lt;=MOD(Wochenmengen!$D$2:$D$251-Wochenmengen!$C$2:$C$251,52))*Wochenmengen!$F$2:$F$251)/$D61))</f>
        <v/>
      </c>
      <c r="AW61" s="36">
        <f>IF(OR($A61="",$B61="",$C61="",N($D61)=0),"",IF(MOD(44-$B61,52)&gt;MOD($C61-$B61,52),"",SUMPRODUCT((Sätze!$B$2:$B$251=$A61)*(Wochenmengen!$C$2:$C$251&gt;0)*(MOD(44-Wochenmengen!$C$2:$C$251,52)&lt;=MOD(Wochenmengen!$D$2:$D$251-Wochenmengen!$C$2:$C$251,52))*Wochenmengen!$F$2:$F$251)/$D61))</f>
        <v/>
      </c>
      <c r="AX61" s="36">
        <f>IF(OR($A61="",$B61="",$C61="",N($D61)=0),"",IF(MOD(45-$B61,52)&gt;MOD($C61-$B61,52),"",SUMPRODUCT((Sätze!$B$2:$B$251=$A61)*(Wochenmengen!$C$2:$C$251&gt;0)*(MOD(45-Wochenmengen!$C$2:$C$251,52)&lt;=MOD(Wochenmengen!$D$2:$D$251-Wochenmengen!$C$2:$C$251,52))*Wochenmengen!$F$2:$F$251)/$D61))</f>
        <v/>
      </c>
      <c r="AY61" s="36">
        <f>IF(OR($A61="",$B61="",$C61="",N($D61)=0),"",IF(MOD(46-$B61,52)&gt;MOD($C61-$B61,52),"",SUMPRODUCT((Sätze!$B$2:$B$251=$A61)*(Wochenmengen!$C$2:$C$251&gt;0)*(MOD(46-Wochenmengen!$C$2:$C$251,52)&lt;=MOD(Wochenmengen!$D$2:$D$251-Wochenmengen!$C$2:$C$251,52))*Wochenmengen!$F$2:$F$251)/$D61))</f>
        <v/>
      </c>
      <c r="AZ61" s="36">
        <f>IF(OR($A61="",$B61="",$C61="",N($D61)=0),"",IF(MOD(47-$B61,52)&gt;MOD($C61-$B61,52),"",SUMPRODUCT((Sätze!$B$2:$B$251=$A61)*(Wochenmengen!$C$2:$C$251&gt;0)*(MOD(47-Wochenmengen!$C$2:$C$251,52)&lt;=MOD(Wochenmengen!$D$2:$D$251-Wochenmengen!$C$2:$C$251,52))*Wochenmengen!$F$2:$F$251)/$D61))</f>
        <v/>
      </c>
      <c r="BA61" s="36">
        <f>IF(OR($A61="",$B61="",$C61="",N($D61)=0),"",IF(MOD(48-$B61,52)&gt;MOD($C61-$B61,52),"",SUMPRODUCT((Sätze!$B$2:$B$251=$A61)*(Wochenmengen!$C$2:$C$251&gt;0)*(MOD(48-Wochenmengen!$C$2:$C$251,52)&lt;=MOD(Wochenmengen!$D$2:$D$251-Wochenmengen!$C$2:$C$251,52))*Wochenmengen!$F$2:$F$251)/$D61))</f>
        <v/>
      </c>
      <c r="BB61" s="36">
        <f>IF(OR($A61="",$B61="",$C61="",N($D61)=0),"",IF(MOD(49-$B61,52)&gt;MOD($C61-$B61,52),"",SUMPRODUCT((Sätze!$B$2:$B$251=$A61)*(Wochenmengen!$C$2:$C$251&gt;0)*(MOD(49-Wochenmengen!$C$2:$C$251,52)&lt;=MOD(Wochenmengen!$D$2:$D$251-Wochenmengen!$C$2:$C$251,52))*Wochenmengen!$F$2:$F$251)/$D61))</f>
        <v/>
      </c>
      <c r="BC61" s="36">
        <f>IF(OR($A61="",$B61="",$C61="",N($D61)=0),"",IF(MOD(50-$B61,52)&gt;MOD($C61-$B61,52),"",SUMPRODUCT((Sätze!$B$2:$B$251=$A61)*(Wochenmengen!$C$2:$C$251&gt;0)*(MOD(50-Wochenmengen!$C$2:$C$251,52)&lt;=MOD(Wochenmengen!$D$2:$D$251-Wochenmengen!$C$2:$C$251,52))*Wochenmengen!$F$2:$F$251)/$D61))</f>
        <v/>
      </c>
      <c r="BD61" s="36">
        <f>IF(OR($A61="",$B61="",$C61="",N($D61)=0),"",IF(MOD(51-$B61,52)&gt;MOD($C61-$B61,52),"",SUMPRODUCT((Sätze!$B$2:$B$251=$A61)*(Wochenmengen!$C$2:$C$251&gt;0)*(MOD(51-Wochenmengen!$C$2:$C$251,52)&lt;=MOD(Wochenmengen!$D$2:$D$251-Wochenmengen!$C$2:$C$251,52))*Wochenmengen!$F$2:$F$251)/$D61))</f>
        <v/>
      </c>
      <c r="BE61" s="36">
        <f>IF(OR($A61="",$B61="",$C61="",N($D61)=0),"",IF(MOD(52-$B61,52)&gt;MOD($C61-$B61,52),"",SUMPRODUCT((Sätze!$B$2:$B$251=$A61)*(Wochenmengen!$C$2:$C$251&gt;0)*(MOD(52-Wochenmengen!$C$2:$C$251,52)&lt;=MOD(Wochenmengen!$D$2:$D$251-Wochenmengen!$C$2:$C$251,52))*Wochenmengen!$F$2:$F$251)/$D61))</f>
        <v/>
      </c>
      <c r="BF61" s="26">
        <f>IF($A61="","",SUMPRODUCT((F61:BE61&lt;&gt;"")*(F61:BE61&lt;1)))</f>
        <v/>
      </c>
    </row>
    <row r="62">
      <c r="A62" s="10">
        <f>IF(Bedarf!$B68="","",Bedarf!$B68)</f>
        <v/>
      </c>
      <c r="B62" s="26">
        <f>IF($A62="","",IF(Bedarf!$E68&lt;&gt;"",Bedarf!$E68,IFERROR(IF(_xlfn.MINIFS(Sätze!$H$2:$H$251,Sätze!$B$2:$B$251,$A62)=0,"",_xlfn.MINIFS(Sätze!$H$2:$H$251,Sätze!$B$2:$B$251,$A62)),"")))</f>
        <v/>
      </c>
      <c r="C62" s="26">
        <f>IF($A62="","",IF(Bedarf!$F68&lt;&gt;"",Bedarf!$F68,IFERROR(IF(_xlfn.MAXIFS(Sätze!$I$2:$I$251,Sätze!$B$2:$B$251,$A62)=0,"",_xlfn.MAXIFS(Sätze!$I$2:$I$251,Sätze!$B$2:$B$251,$A62)),"")))</f>
        <v/>
      </c>
      <c r="D62" s="15">
        <f>IF(OR($A62="",N(Bedarf!$G68)=0),"",Bedarf!$G68)</f>
        <v/>
      </c>
      <c r="E62" s="10">
        <f>IF($A62="","",T(Bedarf!$D68))</f>
        <v/>
      </c>
      <c r="F62" s="36">
        <f>IF(OR($A62="",$B62="",$C62="",N($D62)=0),"",IF(MOD(1-$B62,52)&gt;MOD($C62-$B62,52),"",SUMPRODUCT((Sätze!$B$2:$B$251=$A62)*(Wochenmengen!$C$2:$C$251&gt;0)*(MOD(1-Wochenmengen!$C$2:$C$251,52)&lt;=MOD(Wochenmengen!$D$2:$D$251-Wochenmengen!$C$2:$C$251,52))*Wochenmengen!$F$2:$F$251)/$D62))</f>
        <v/>
      </c>
      <c r="G62" s="36">
        <f>IF(OR($A62="",$B62="",$C62="",N($D62)=0),"",IF(MOD(2-$B62,52)&gt;MOD($C62-$B62,52),"",SUMPRODUCT((Sätze!$B$2:$B$251=$A62)*(Wochenmengen!$C$2:$C$251&gt;0)*(MOD(2-Wochenmengen!$C$2:$C$251,52)&lt;=MOD(Wochenmengen!$D$2:$D$251-Wochenmengen!$C$2:$C$251,52))*Wochenmengen!$F$2:$F$251)/$D62))</f>
        <v/>
      </c>
      <c r="H62" s="36">
        <f>IF(OR($A62="",$B62="",$C62="",N($D62)=0),"",IF(MOD(3-$B62,52)&gt;MOD($C62-$B62,52),"",SUMPRODUCT((Sätze!$B$2:$B$251=$A62)*(Wochenmengen!$C$2:$C$251&gt;0)*(MOD(3-Wochenmengen!$C$2:$C$251,52)&lt;=MOD(Wochenmengen!$D$2:$D$251-Wochenmengen!$C$2:$C$251,52))*Wochenmengen!$F$2:$F$251)/$D62))</f>
        <v/>
      </c>
      <c r="I62" s="36">
        <f>IF(OR($A62="",$B62="",$C62="",N($D62)=0),"",IF(MOD(4-$B62,52)&gt;MOD($C62-$B62,52),"",SUMPRODUCT((Sätze!$B$2:$B$251=$A62)*(Wochenmengen!$C$2:$C$251&gt;0)*(MOD(4-Wochenmengen!$C$2:$C$251,52)&lt;=MOD(Wochenmengen!$D$2:$D$251-Wochenmengen!$C$2:$C$251,52))*Wochenmengen!$F$2:$F$251)/$D62))</f>
        <v/>
      </c>
      <c r="J62" s="36">
        <f>IF(OR($A62="",$B62="",$C62="",N($D62)=0),"",IF(MOD(5-$B62,52)&gt;MOD($C62-$B62,52),"",SUMPRODUCT((Sätze!$B$2:$B$251=$A62)*(Wochenmengen!$C$2:$C$251&gt;0)*(MOD(5-Wochenmengen!$C$2:$C$251,52)&lt;=MOD(Wochenmengen!$D$2:$D$251-Wochenmengen!$C$2:$C$251,52))*Wochenmengen!$F$2:$F$251)/$D62))</f>
        <v/>
      </c>
      <c r="K62" s="36">
        <f>IF(OR($A62="",$B62="",$C62="",N($D62)=0),"",IF(MOD(6-$B62,52)&gt;MOD($C62-$B62,52),"",SUMPRODUCT((Sätze!$B$2:$B$251=$A62)*(Wochenmengen!$C$2:$C$251&gt;0)*(MOD(6-Wochenmengen!$C$2:$C$251,52)&lt;=MOD(Wochenmengen!$D$2:$D$251-Wochenmengen!$C$2:$C$251,52))*Wochenmengen!$F$2:$F$251)/$D62))</f>
        <v/>
      </c>
      <c r="L62" s="36">
        <f>IF(OR($A62="",$B62="",$C62="",N($D62)=0),"",IF(MOD(7-$B62,52)&gt;MOD($C62-$B62,52),"",SUMPRODUCT((Sätze!$B$2:$B$251=$A62)*(Wochenmengen!$C$2:$C$251&gt;0)*(MOD(7-Wochenmengen!$C$2:$C$251,52)&lt;=MOD(Wochenmengen!$D$2:$D$251-Wochenmengen!$C$2:$C$251,52))*Wochenmengen!$F$2:$F$251)/$D62))</f>
        <v/>
      </c>
      <c r="M62" s="36">
        <f>IF(OR($A62="",$B62="",$C62="",N($D62)=0),"",IF(MOD(8-$B62,52)&gt;MOD($C62-$B62,52),"",SUMPRODUCT((Sätze!$B$2:$B$251=$A62)*(Wochenmengen!$C$2:$C$251&gt;0)*(MOD(8-Wochenmengen!$C$2:$C$251,52)&lt;=MOD(Wochenmengen!$D$2:$D$251-Wochenmengen!$C$2:$C$251,52))*Wochenmengen!$F$2:$F$251)/$D62))</f>
        <v/>
      </c>
      <c r="N62" s="36">
        <f>IF(OR($A62="",$B62="",$C62="",N($D62)=0),"",IF(MOD(9-$B62,52)&gt;MOD($C62-$B62,52),"",SUMPRODUCT((Sätze!$B$2:$B$251=$A62)*(Wochenmengen!$C$2:$C$251&gt;0)*(MOD(9-Wochenmengen!$C$2:$C$251,52)&lt;=MOD(Wochenmengen!$D$2:$D$251-Wochenmengen!$C$2:$C$251,52))*Wochenmengen!$F$2:$F$251)/$D62))</f>
        <v/>
      </c>
      <c r="O62" s="36">
        <f>IF(OR($A62="",$B62="",$C62="",N($D62)=0),"",IF(MOD(10-$B62,52)&gt;MOD($C62-$B62,52),"",SUMPRODUCT((Sätze!$B$2:$B$251=$A62)*(Wochenmengen!$C$2:$C$251&gt;0)*(MOD(10-Wochenmengen!$C$2:$C$251,52)&lt;=MOD(Wochenmengen!$D$2:$D$251-Wochenmengen!$C$2:$C$251,52))*Wochenmengen!$F$2:$F$251)/$D62))</f>
        <v/>
      </c>
      <c r="P62" s="36">
        <f>IF(OR($A62="",$B62="",$C62="",N($D62)=0),"",IF(MOD(11-$B62,52)&gt;MOD($C62-$B62,52),"",SUMPRODUCT((Sätze!$B$2:$B$251=$A62)*(Wochenmengen!$C$2:$C$251&gt;0)*(MOD(11-Wochenmengen!$C$2:$C$251,52)&lt;=MOD(Wochenmengen!$D$2:$D$251-Wochenmengen!$C$2:$C$251,52))*Wochenmengen!$F$2:$F$251)/$D62))</f>
        <v/>
      </c>
      <c r="Q62" s="36">
        <f>IF(OR($A62="",$B62="",$C62="",N($D62)=0),"",IF(MOD(12-$B62,52)&gt;MOD($C62-$B62,52),"",SUMPRODUCT((Sätze!$B$2:$B$251=$A62)*(Wochenmengen!$C$2:$C$251&gt;0)*(MOD(12-Wochenmengen!$C$2:$C$251,52)&lt;=MOD(Wochenmengen!$D$2:$D$251-Wochenmengen!$C$2:$C$251,52))*Wochenmengen!$F$2:$F$251)/$D62))</f>
        <v/>
      </c>
      <c r="R62" s="36">
        <f>IF(OR($A62="",$B62="",$C62="",N($D62)=0),"",IF(MOD(13-$B62,52)&gt;MOD($C62-$B62,52),"",SUMPRODUCT((Sätze!$B$2:$B$251=$A62)*(Wochenmengen!$C$2:$C$251&gt;0)*(MOD(13-Wochenmengen!$C$2:$C$251,52)&lt;=MOD(Wochenmengen!$D$2:$D$251-Wochenmengen!$C$2:$C$251,52))*Wochenmengen!$F$2:$F$251)/$D62))</f>
        <v/>
      </c>
      <c r="S62" s="36">
        <f>IF(OR($A62="",$B62="",$C62="",N($D62)=0),"",IF(MOD(14-$B62,52)&gt;MOD($C62-$B62,52),"",SUMPRODUCT((Sätze!$B$2:$B$251=$A62)*(Wochenmengen!$C$2:$C$251&gt;0)*(MOD(14-Wochenmengen!$C$2:$C$251,52)&lt;=MOD(Wochenmengen!$D$2:$D$251-Wochenmengen!$C$2:$C$251,52))*Wochenmengen!$F$2:$F$251)/$D62))</f>
        <v/>
      </c>
      <c r="T62" s="36">
        <f>IF(OR($A62="",$B62="",$C62="",N($D62)=0),"",IF(MOD(15-$B62,52)&gt;MOD($C62-$B62,52),"",SUMPRODUCT((Sätze!$B$2:$B$251=$A62)*(Wochenmengen!$C$2:$C$251&gt;0)*(MOD(15-Wochenmengen!$C$2:$C$251,52)&lt;=MOD(Wochenmengen!$D$2:$D$251-Wochenmengen!$C$2:$C$251,52))*Wochenmengen!$F$2:$F$251)/$D62))</f>
        <v/>
      </c>
      <c r="U62" s="36">
        <f>IF(OR($A62="",$B62="",$C62="",N($D62)=0),"",IF(MOD(16-$B62,52)&gt;MOD($C62-$B62,52),"",SUMPRODUCT((Sätze!$B$2:$B$251=$A62)*(Wochenmengen!$C$2:$C$251&gt;0)*(MOD(16-Wochenmengen!$C$2:$C$251,52)&lt;=MOD(Wochenmengen!$D$2:$D$251-Wochenmengen!$C$2:$C$251,52))*Wochenmengen!$F$2:$F$251)/$D62))</f>
        <v/>
      </c>
      <c r="V62" s="36">
        <f>IF(OR($A62="",$B62="",$C62="",N($D62)=0),"",IF(MOD(17-$B62,52)&gt;MOD($C62-$B62,52),"",SUMPRODUCT((Sätze!$B$2:$B$251=$A62)*(Wochenmengen!$C$2:$C$251&gt;0)*(MOD(17-Wochenmengen!$C$2:$C$251,52)&lt;=MOD(Wochenmengen!$D$2:$D$251-Wochenmengen!$C$2:$C$251,52))*Wochenmengen!$F$2:$F$251)/$D62))</f>
        <v/>
      </c>
      <c r="W62" s="36">
        <f>IF(OR($A62="",$B62="",$C62="",N($D62)=0),"",IF(MOD(18-$B62,52)&gt;MOD($C62-$B62,52),"",SUMPRODUCT((Sätze!$B$2:$B$251=$A62)*(Wochenmengen!$C$2:$C$251&gt;0)*(MOD(18-Wochenmengen!$C$2:$C$251,52)&lt;=MOD(Wochenmengen!$D$2:$D$251-Wochenmengen!$C$2:$C$251,52))*Wochenmengen!$F$2:$F$251)/$D62))</f>
        <v/>
      </c>
      <c r="X62" s="36">
        <f>IF(OR($A62="",$B62="",$C62="",N($D62)=0),"",IF(MOD(19-$B62,52)&gt;MOD($C62-$B62,52),"",SUMPRODUCT((Sätze!$B$2:$B$251=$A62)*(Wochenmengen!$C$2:$C$251&gt;0)*(MOD(19-Wochenmengen!$C$2:$C$251,52)&lt;=MOD(Wochenmengen!$D$2:$D$251-Wochenmengen!$C$2:$C$251,52))*Wochenmengen!$F$2:$F$251)/$D62))</f>
        <v/>
      </c>
      <c r="Y62" s="36">
        <f>IF(OR($A62="",$B62="",$C62="",N($D62)=0),"",IF(MOD(20-$B62,52)&gt;MOD($C62-$B62,52),"",SUMPRODUCT((Sätze!$B$2:$B$251=$A62)*(Wochenmengen!$C$2:$C$251&gt;0)*(MOD(20-Wochenmengen!$C$2:$C$251,52)&lt;=MOD(Wochenmengen!$D$2:$D$251-Wochenmengen!$C$2:$C$251,52))*Wochenmengen!$F$2:$F$251)/$D62))</f>
        <v/>
      </c>
      <c r="Z62" s="36">
        <f>IF(OR($A62="",$B62="",$C62="",N($D62)=0),"",IF(MOD(21-$B62,52)&gt;MOD($C62-$B62,52),"",SUMPRODUCT((Sätze!$B$2:$B$251=$A62)*(Wochenmengen!$C$2:$C$251&gt;0)*(MOD(21-Wochenmengen!$C$2:$C$251,52)&lt;=MOD(Wochenmengen!$D$2:$D$251-Wochenmengen!$C$2:$C$251,52))*Wochenmengen!$F$2:$F$251)/$D62))</f>
        <v/>
      </c>
      <c r="AA62" s="36">
        <f>IF(OR($A62="",$B62="",$C62="",N($D62)=0),"",IF(MOD(22-$B62,52)&gt;MOD($C62-$B62,52),"",SUMPRODUCT((Sätze!$B$2:$B$251=$A62)*(Wochenmengen!$C$2:$C$251&gt;0)*(MOD(22-Wochenmengen!$C$2:$C$251,52)&lt;=MOD(Wochenmengen!$D$2:$D$251-Wochenmengen!$C$2:$C$251,52))*Wochenmengen!$F$2:$F$251)/$D62))</f>
        <v/>
      </c>
      <c r="AB62" s="36">
        <f>IF(OR($A62="",$B62="",$C62="",N($D62)=0),"",IF(MOD(23-$B62,52)&gt;MOD($C62-$B62,52),"",SUMPRODUCT((Sätze!$B$2:$B$251=$A62)*(Wochenmengen!$C$2:$C$251&gt;0)*(MOD(23-Wochenmengen!$C$2:$C$251,52)&lt;=MOD(Wochenmengen!$D$2:$D$251-Wochenmengen!$C$2:$C$251,52))*Wochenmengen!$F$2:$F$251)/$D62))</f>
        <v/>
      </c>
      <c r="AC62" s="36">
        <f>IF(OR($A62="",$B62="",$C62="",N($D62)=0),"",IF(MOD(24-$B62,52)&gt;MOD($C62-$B62,52),"",SUMPRODUCT((Sätze!$B$2:$B$251=$A62)*(Wochenmengen!$C$2:$C$251&gt;0)*(MOD(24-Wochenmengen!$C$2:$C$251,52)&lt;=MOD(Wochenmengen!$D$2:$D$251-Wochenmengen!$C$2:$C$251,52))*Wochenmengen!$F$2:$F$251)/$D62))</f>
        <v/>
      </c>
      <c r="AD62" s="36">
        <f>IF(OR($A62="",$B62="",$C62="",N($D62)=0),"",IF(MOD(25-$B62,52)&gt;MOD($C62-$B62,52),"",SUMPRODUCT((Sätze!$B$2:$B$251=$A62)*(Wochenmengen!$C$2:$C$251&gt;0)*(MOD(25-Wochenmengen!$C$2:$C$251,52)&lt;=MOD(Wochenmengen!$D$2:$D$251-Wochenmengen!$C$2:$C$251,52))*Wochenmengen!$F$2:$F$251)/$D62))</f>
        <v/>
      </c>
      <c r="AE62" s="36">
        <f>IF(OR($A62="",$B62="",$C62="",N($D62)=0),"",IF(MOD(26-$B62,52)&gt;MOD($C62-$B62,52),"",SUMPRODUCT((Sätze!$B$2:$B$251=$A62)*(Wochenmengen!$C$2:$C$251&gt;0)*(MOD(26-Wochenmengen!$C$2:$C$251,52)&lt;=MOD(Wochenmengen!$D$2:$D$251-Wochenmengen!$C$2:$C$251,52))*Wochenmengen!$F$2:$F$251)/$D62))</f>
        <v/>
      </c>
      <c r="AF62" s="36">
        <f>IF(OR($A62="",$B62="",$C62="",N($D62)=0),"",IF(MOD(27-$B62,52)&gt;MOD($C62-$B62,52),"",SUMPRODUCT((Sätze!$B$2:$B$251=$A62)*(Wochenmengen!$C$2:$C$251&gt;0)*(MOD(27-Wochenmengen!$C$2:$C$251,52)&lt;=MOD(Wochenmengen!$D$2:$D$251-Wochenmengen!$C$2:$C$251,52))*Wochenmengen!$F$2:$F$251)/$D62))</f>
        <v/>
      </c>
      <c r="AG62" s="36">
        <f>IF(OR($A62="",$B62="",$C62="",N($D62)=0),"",IF(MOD(28-$B62,52)&gt;MOD($C62-$B62,52),"",SUMPRODUCT((Sätze!$B$2:$B$251=$A62)*(Wochenmengen!$C$2:$C$251&gt;0)*(MOD(28-Wochenmengen!$C$2:$C$251,52)&lt;=MOD(Wochenmengen!$D$2:$D$251-Wochenmengen!$C$2:$C$251,52))*Wochenmengen!$F$2:$F$251)/$D62))</f>
        <v/>
      </c>
      <c r="AH62" s="36">
        <f>IF(OR($A62="",$B62="",$C62="",N($D62)=0),"",IF(MOD(29-$B62,52)&gt;MOD($C62-$B62,52),"",SUMPRODUCT((Sätze!$B$2:$B$251=$A62)*(Wochenmengen!$C$2:$C$251&gt;0)*(MOD(29-Wochenmengen!$C$2:$C$251,52)&lt;=MOD(Wochenmengen!$D$2:$D$251-Wochenmengen!$C$2:$C$251,52))*Wochenmengen!$F$2:$F$251)/$D62))</f>
        <v/>
      </c>
      <c r="AI62" s="36">
        <f>IF(OR($A62="",$B62="",$C62="",N($D62)=0),"",IF(MOD(30-$B62,52)&gt;MOD($C62-$B62,52),"",SUMPRODUCT((Sätze!$B$2:$B$251=$A62)*(Wochenmengen!$C$2:$C$251&gt;0)*(MOD(30-Wochenmengen!$C$2:$C$251,52)&lt;=MOD(Wochenmengen!$D$2:$D$251-Wochenmengen!$C$2:$C$251,52))*Wochenmengen!$F$2:$F$251)/$D62))</f>
        <v/>
      </c>
      <c r="AJ62" s="36">
        <f>IF(OR($A62="",$B62="",$C62="",N($D62)=0),"",IF(MOD(31-$B62,52)&gt;MOD($C62-$B62,52),"",SUMPRODUCT((Sätze!$B$2:$B$251=$A62)*(Wochenmengen!$C$2:$C$251&gt;0)*(MOD(31-Wochenmengen!$C$2:$C$251,52)&lt;=MOD(Wochenmengen!$D$2:$D$251-Wochenmengen!$C$2:$C$251,52))*Wochenmengen!$F$2:$F$251)/$D62))</f>
        <v/>
      </c>
      <c r="AK62" s="36">
        <f>IF(OR($A62="",$B62="",$C62="",N($D62)=0),"",IF(MOD(32-$B62,52)&gt;MOD($C62-$B62,52),"",SUMPRODUCT((Sätze!$B$2:$B$251=$A62)*(Wochenmengen!$C$2:$C$251&gt;0)*(MOD(32-Wochenmengen!$C$2:$C$251,52)&lt;=MOD(Wochenmengen!$D$2:$D$251-Wochenmengen!$C$2:$C$251,52))*Wochenmengen!$F$2:$F$251)/$D62))</f>
        <v/>
      </c>
      <c r="AL62" s="36">
        <f>IF(OR($A62="",$B62="",$C62="",N($D62)=0),"",IF(MOD(33-$B62,52)&gt;MOD($C62-$B62,52),"",SUMPRODUCT((Sätze!$B$2:$B$251=$A62)*(Wochenmengen!$C$2:$C$251&gt;0)*(MOD(33-Wochenmengen!$C$2:$C$251,52)&lt;=MOD(Wochenmengen!$D$2:$D$251-Wochenmengen!$C$2:$C$251,52))*Wochenmengen!$F$2:$F$251)/$D62))</f>
        <v/>
      </c>
      <c r="AM62" s="36">
        <f>IF(OR($A62="",$B62="",$C62="",N($D62)=0),"",IF(MOD(34-$B62,52)&gt;MOD($C62-$B62,52),"",SUMPRODUCT((Sätze!$B$2:$B$251=$A62)*(Wochenmengen!$C$2:$C$251&gt;0)*(MOD(34-Wochenmengen!$C$2:$C$251,52)&lt;=MOD(Wochenmengen!$D$2:$D$251-Wochenmengen!$C$2:$C$251,52))*Wochenmengen!$F$2:$F$251)/$D62))</f>
        <v/>
      </c>
      <c r="AN62" s="36">
        <f>IF(OR($A62="",$B62="",$C62="",N($D62)=0),"",IF(MOD(35-$B62,52)&gt;MOD($C62-$B62,52),"",SUMPRODUCT((Sätze!$B$2:$B$251=$A62)*(Wochenmengen!$C$2:$C$251&gt;0)*(MOD(35-Wochenmengen!$C$2:$C$251,52)&lt;=MOD(Wochenmengen!$D$2:$D$251-Wochenmengen!$C$2:$C$251,52))*Wochenmengen!$F$2:$F$251)/$D62))</f>
        <v/>
      </c>
      <c r="AO62" s="36">
        <f>IF(OR($A62="",$B62="",$C62="",N($D62)=0),"",IF(MOD(36-$B62,52)&gt;MOD($C62-$B62,52),"",SUMPRODUCT((Sätze!$B$2:$B$251=$A62)*(Wochenmengen!$C$2:$C$251&gt;0)*(MOD(36-Wochenmengen!$C$2:$C$251,52)&lt;=MOD(Wochenmengen!$D$2:$D$251-Wochenmengen!$C$2:$C$251,52))*Wochenmengen!$F$2:$F$251)/$D62))</f>
        <v/>
      </c>
      <c r="AP62" s="36">
        <f>IF(OR($A62="",$B62="",$C62="",N($D62)=0),"",IF(MOD(37-$B62,52)&gt;MOD($C62-$B62,52),"",SUMPRODUCT((Sätze!$B$2:$B$251=$A62)*(Wochenmengen!$C$2:$C$251&gt;0)*(MOD(37-Wochenmengen!$C$2:$C$251,52)&lt;=MOD(Wochenmengen!$D$2:$D$251-Wochenmengen!$C$2:$C$251,52))*Wochenmengen!$F$2:$F$251)/$D62))</f>
        <v/>
      </c>
      <c r="AQ62" s="36">
        <f>IF(OR($A62="",$B62="",$C62="",N($D62)=0),"",IF(MOD(38-$B62,52)&gt;MOD($C62-$B62,52),"",SUMPRODUCT((Sätze!$B$2:$B$251=$A62)*(Wochenmengen!$C$2:$C$251&gt;0)*(MOD(38-Wochenmengen!$C$2:$C$251,52)&lt;=MOD(Wochenmengen!$D$2:$D$251-Wochenmengen!$C$2:$C$251,52))*Wochenmengen!$F$2:$F$251)/$D62))</f>
        <v/>
      </c>
      <c r="AR62" s="36">
        <f>IF(OR($A62="",$B62="",$C62="",N($D62)=0),"",IF(MOD(39-$B62,52)&gt;MOD($C62-$B62,52),"",SUMPRODUCT((Sätze!$B$2:$B$251=$A62)*(Wochenmengen!$C$2:$C$251&gt;0)*(MOD(39-Wochenmengen!$C$2:$C$251,52)&lt;=MOD(Wochenmengen!$D$2:$D$251-Wochenmengen!$C$2:$C$251,52))*Wochenmengen!$F$2:$F$251)/$D62))</f>
        <v/>
      </c>
      <c r="AS62" s="36">
        <f>IF(OR($A62="",$B62="",$C62="",N($D62)=0),"",IF(MOD(40-$B62,52)&gt;MOD($C62-$B62,52),"",SUMPRODUCT((Sätze!$B$2:$B$251=$A62)*(Wochenmengen!$C$2:$C$251&gt;0)*(MOD(40-Wochenmengen!$C$2:$C$251,52)&lt;=MOD(Wochenmengen!$D$2:$D$251-Wochenmengen!$C$2:$C$251,52))*Wochenmengen!$F$2:$F$251)/$D62))</f>
        <v/>
      </c>
      <c r="AT62" s="36">
        <f>IF(OR($A62="",$B62="",$C62="",N($D62)=0),"",IF(MOD(41-$B62,52)&gt;MOD($C62-$B62,52),"",SUMPRODUCT((Sätze!$B$2:$B$251=$A62)*(Wochenmengen!$C$2:$C$251&gt;0)*(MOD(41-Wochenmengen!$C$2:$C$251,52)&lt;=MOD(Wochenmengen!$D$2:$D$251-Wochenmengen!$C$2:$C$251,52))*Wochenmengen!$F$2:$F$251)/$D62))</f>
        <v/>
      </c>
      <c r="AU62" s="36">
        <f>IF(OR($A62="",$B62="",$C62="",N($D62)=0),"",IF(MOD(42-$B62,52)&gt;MOD($C62-$B62,52),"",SUMPRODUCT((Sätze!$B$2:$B$251=$A62)*(Wochenmengen!$C$2:$C$251&gt;0)*(MOD(42-Wochenmengen!$C$2:$C$251,52)&lt;=MOD(Wochenmengen!$D$2:$D$251-Wochenmengen!$C$2:$C$251,52))*Wochenmengen!$F$2:$F$251)/$D62))</f>
        <v/>
      </c>
      <c r="AV62" s="36">
        <f>IF(OR($A62="",$B62="",$C62="",N($D62)=0),"",IF(MOD(43-$B62,52)&gt;MOD($C62-$B62,52),"",SUMPRODUCT((Sätze!$B$2:$B$251=$A62)*(Wochenmengen!$C$2:$C$251&gt;0)*(MOD(43-Wochenmengen!$C$2:$C$251,52)&lt;=MOD(Wochenmengen!$D$2:$D$251-Wochenmengen!$C$2:$C$251,52))*Wochenmengen!$F$2:$F$251)/$D62))</f>
        <v/>
      </c>
      <c r="AW62" s="36">
        <f>IF(OR($A62="",$B62="",$C62="",N($D62)=0),"",IF(MOD(44-$B62,52)&gt;MOD($C62-$B62,52),"",SUMPRODUCT((Sätze!$B$2:$B$251=$A62)*(Wochenmengen!$C$2:$C$251&gt;0)*(MOD(44-Wochenmengen!$C$2:$C$251,52)&lt;=MOD(Wochenmengen!$D$2:$D$251-Wochenmengen!$C$2:$C$251,52))*Wochenmengen!$F$2:$F$251)/$D62))</f>
        <v/>
      </c>
      <c r="AX62" s="36">
        <f>IF(OR($A62="",$B62="",$C62="",N($D62)=0),"",IF(MOD(45-$B62,52)&gt;MOD($C62-$B62,52),"",SUMPRODUCT((Sätze!$B$2:$B$251=$A62)*(Wochenmengen!$C$2:$C$251&gt;0)*(MOD(45-Wochenmengen!$C$2:$C$251,52)&lt;=MOD(Wochenmengen!$D$2:$D$251-Wochenmengen!$C$2:$C$251,52))*Wochenmengen!$F$2:$F$251)/$D62))</f>
        <v/>
      </c>
      <c r="AY62" s="36">
        <f>IF(OR($A62="",$B62="",$C62="",N($D62)=0),"",IF(MOD(46-$B62,52)&gt;MOD($C62-$B62,52),"",SUMPRODUCT((Sätze!$B$2:$B$251=$A62)*(Wochenmengen!$C$2:$C$251&gt;0)*(MOD(46-Wochenmengen!$C$2:$C$251,52)&lt;=MOD(Wochenmengen!$D$2:$D$251-Wochenmengen!$C$2:$C$251,52))*Wochenmengen!$F$2:$F$251)/$D62))</f>
        <v/>
      </c>
      <c r="AZ62" s="36">
        <f>IF(OR($A62="",$B62="",$C62="",N($D62)=0),"",IF(MOD(47-$B62,52)&gt;MOD($C62-$B62,52),"",SUMPRODUCT((Sätze!$B$2:$B$251=$A62)*(Wochenmengen!$C$2:$C$251&gt;0)*(MOD(47-Wochenmengen!$C$2:$C$251,52)&lt;=MOD(Wochenmengen!$D$2:$D$251-Wochenmengen!$C$2:$C$251,52))*Wochenmengen!$F$2:$F$251)/$D62))</f>
        <v/>
      </c>
      <c r="BA62" s="36">
        <f>IF(OR($A62="",$B62="",$C62="",N($D62)=0),"",IF(MOD(48-$B62,52)&gt;MOD($C62-$B62,52),"",SUMPRODUCT((Sätze!$B$2:$B$251=$A62)*(Wochenmengen!$C$2:$C$251&gt;0)*(MOD(48-Wochenmengen!$C$2:$C$251,52)&lt;=MOD(Wochenmengen!$D$2:$D$251-Wochenmengen!$C$2:$C$251,52))*Wochenmengen!$F$2:$F$251)/$D62))</f>
        <v/>
      </c>
      <c r="BB62" s="36">
        <f>IF(OR($A62="",$B62="",$C62="",N($D62)=0),"",IF(MOD(49-$B62,52)&gt;MOD($C62-$B62,52),"",SUMPRODUCT((Sätze!$B$2:$B$251=$A62)*(Wochenmengen!$C$2:$C$251&gt;0)*(MOD(49-Wochenmengen!$C$2:$C$251,52)&lt;=MOD(Wochenmengen!$D$2:$D$251-Wochenmengen!$C$2:$C$251,52))*Wochenmengen!$F$2:$F$251)/$D62))</f>
        <v/>
      </c>
      <c r="BC62" s="36">
        <f>IF(OR($A62="",$B62="",$C62="",N($D62)=0),"",IF(MOD(50-$B62,52)&gt;MOD($C62-$B62,52),"",SUMPRODUCT((Sätze!$B$2:$B$251=$A62)*(Wochenmengen!$C$2:$C$251&gt;0)*(MOD(50-Wochenmengen!$C$2:$C$251,52)&lt;=MOD(Wochenmengen!$D$2:$D$251-Wochenmengen!$C$2:$C$251,52))*Wochenmengen!$F$2:$F$251)/$D62))</f>
        <v/>
      </c>
      <c r="BD62" s="36">
        <f>IF(OR($A62="",$B62="",$C62="",N($D62)=0),"",IF(MOD(51-$B62,52)&gt;MOD($C62-$B62,52),"",SUMPRODUCT((Sätze!$B$2:$B$251=$A62)*(Wochenmengen!$C$2:$C$251&gt;0)*(MOD(51-Wochenmengen!$C$2:$C$251,52)&lt;=MOD(Wochenmengen!$D$2:$D$251-Wochenmengen!$C$2:$C$251,52))*Wochenmengen!$F$2:$F$251)/$D62))</f>
        <v/>
      </c>
      <c r="BE62" s="36">
        <f>IF(OR($A62="",$B62="",$C62="",N($D62)=0),"",IF(MOD(52-$B62,52)&gt;MOD($C62-$B62,52),"",SUMPRODUCT((Sätze!$B$2:$B$251=$A62)*(Wochenmengen!$C$2:$C$251&gt;0)*(MOD(52-Wochenmengen!$C$2:$C$251,52)&lt;=MOD(Wochenmengen!$D$2:$D$251-Wochenmengen!$C$2:$C$251,52))*Wochenmengen!$F$2:$F$251)/$D62))</f>
        <v/>
      </c>
      <c r="BF62" s="26">
        <f>IF($A62="","",SUMPRODUCT((F62:BE62&lt;&gt;"")*(F62:BE62&lt;1)))</f>
        <v/>
      </c>
    </row>
    <row r="63">
      <c r="A63" s="10">
        <f>IF(Bedarf!$B69="","",Bedarf!$B69)</f>
        <v/>
      </c>
      <c r="B63" s="26">
        <f>IF($A63="","",IF(Bedarf!$E69&lt;&gt;"",Bedarf!$E69,IFERROR(IF(_xlfn.MINIFS(Sätze!$H$2:$H$251,Sätze!$B$2:$B$251,$A63)=0,"",_xlfn.MINIFS(Sätze!$H$2:$H$251,Sätze!$B$2:$B$251,$A63)),"")))</f>
        <v/>
      </c>
      <c r="C63" s="26">
        <f>IF($A63="","",IF(Bedarf!$F69&lt;&gt;"",Bedarf!$F69,IFERROR(IF(_xlfn.MAXIFS(Sätze!$I$2:$I$251,Sätze!$B$2:$B$251,$A63)=0,"",_xlfn.MAXIFS(Sätze!$I$2:$I$251,Sätze!$B$2:$B$251,$A63)),"")))</f>
        <v/>
      </c>
      <c r="D63" s="15">
        <f>IF(OR($A63="",N(Bedarf!$G69)=0),"",Bedarf!$G69)</f>
        <v/>
      </c>
      <c r="E63" s="10">
        <f>IF($A63="","",T(Bedarf!$D69))</f>
        <v/>
      </c>
      <c r="F63" s="36">
        <f>IF(OR($A63="",$B63="",$C63="",N($D63)=0),"",IF(MOD(1-$B63,52)&gt;MOD($C63-$B63,52),"",SUMPRODUCT((Sätze!$B$2:$B$251=$A63)*(Wochenmengen!$C$2:$C$251&gt;0)*(MOD(1-Wochenmengen!$C$2:$C$251,52)&lt;=MOD(Wochenmengen!$D$2:$D$251-Wochenmengen!$C$2:$C$251,52))*Wochenmengen!$F$2:$F$251)/$D63))</f>
        <v/>
      </c>
      <c r="G63" s="36">
        <f>IF(OR($A63="",$B63="",$C63="",N($D63)=0),"",IF(MOD(2-$B63,52)&gt;MOD($C63-$B63,52),"",SUMPRODUCT((Sätze!$B$2:$B$251=$A63)*(Wochenmengen!$C$2:$C$251&gt;0)*(MOD(2-Wochenmengen!$C$2:$C$251,52)&lt;=MOD(Wochenmengen!$D$2:$D$251-Wochenmengen!$C$2:$C$251,52))*Wochenmengen!$F$2:$F$251)/$D63))</f>
        <v/>
      </c>
      <c r="H63" s="36">
        <f>IF(OR($A63="",$B63="",$C63="",N($D63)=0),"",IF(MOD(3-$B63,52)&gt;MOD($C63-$B63,52),"",SUMPRODUCT((Sätze!$B$2:$B$251=$A63)*(Wochenmengen!$C$2:$C$251&gt;0)*(MOD(3-Wochenmengen!$C$2:$C$251,52)&lt;=MOD(Wochenmengen!$D$2:$D$251-Wochenmengen!$C$2:$C$251,52))*Wochenmengen!$F$2:$F$251)/$D63))</f>
        <v/>
      </c>
      <c r="I63" s="36">
        <f>IF(OR($A63="",$B63="",$C63="",N($D63)=0),"",IF(MOD(4-$B63,52)&gt;MOD($C63-$B63,52),"",SUMPRODUCT((Sätze!$B$2:$B$251=$A63)*(Wochenmengen!$C$2:$C$251&gt;0)*(MOD(4-Wochenmengen!$C$2:$C$251,52)&lt;=MOD(Wochenmengen!$D$2:$D$251-Wochenmengen!$C$2:$C$251,52))*Wochenmengen!$F$2:$F$251)/$D63))</f>
        <v/>
      </c>
      <c r="J63" s="36">
        <f>IF(OR($A63="",$B63="",$C63="",N($D63)=0),"",IF(MOD(5-$B63,52)&gt;MOD($C63-$B63,52),"",SUMPRODUCT((Sätze!$B$2:$B$251=$A63)*(Wochenmengen!$C$2:$C$251&gt;0)*(MOD(5-Wochenmengen!$C$2:$C$251,52)&lt;=MOD(Wochenmengen!$D$2:$D$251-Wochenmengen!$C$2:$C$251,52))*Wochenmengen!$F$2:$F$251)/$D63))</f>
        <v/>
      </c>
      <c r="K63" s="36">
        <f>IF(OR($A63="",$B63="",$C63="",N($D63)=0),"",IF(MOD(6-$B63,52)&gt;MOD($C63-$B63,52),"",SUMPRODUCT((Sätze!$B$2:$B$251=$A63)*(Wochenmengen!$C$2:$C$251&gt;0)*(MOD(6-Wochenmengen!$C$2:$C$251,52)&lt;=MOD(Wochenmengen!$D$2:$D$251-Wochenmengen!$C$2:$C$251,52))*Wochenmengen!$F$2:$F$251)/$D63))</f>
        <v/>
      </c>
      <c r="L63" s="36">
        <f>IF(OR($A63="",$B63="",$C63="",N($D63)=0),"",IF(MOD(7-$B63,52)&gt;MOD($C63-$B63,52),"",SUMPRODUCT((Sätze!$B$2:$B$251=$A63)*(Wochenmengen!$C$2:$C$251&gt;0)*(MOD(7-Wochenmengen!$C$2:$C$251,52)&lt;=MOD(Wochenmengen!$D$2:$D$251-Wochenmengen!$C$2:$C$251,52))*Wochenmengen!$F$2:$F$251)/$D63))</f>
        <v/>
      </c>
      <c r="M63" s="36">
        <f>IF(OR($A63="",$B63="",$C63="",N($D63)=0),"",IF(MOD(8-$B63,52)&gt;MOD($C63-$B63,52),"",SUMPRODUCT((Sätze!$B$2:$B$251=$A63)*(Wochenmengen!$C$2:$C$251&gt;0)*(MOD(8-Wochenmengen!$C$2:$C$251,52)&lt;=MOD(Wochenmengen!$D$2:$D$251-Wochenmengen!$C$2:$C$251,52))*Wochenmengen!$F$2:$F$251)/$D63))</f>
        <v/>
      </c>
      <c r="N63" s="36">
        <f>IF(OR($A63="",$B63="",$C63="",N($D63)=0),"",IF(MOD(9-$B63,52)&gt;MOD($C63-$B63,52),"",SUMPRODUCT((Sätze!$B$2:$B$251=$A63)*(Wochenmengen!$C$2:$C$251&gt;0)*(MOD(9-Wochenmengen!$C$2:$C$251,52)&lt;=MOD(Wochenmengen!$D$2:$D$251-Wochenmengen!$C$2:$C$251,52))*Wochenmengen!$F$2:$F$251)/$D63))</f>
        <v/>
      </c>
      <c r="O63" s="36">
        <f>IF(OR($A63="",$B63="",$C63="",N($D63)=0),"",IF(MOD(10-$B63,52)&gt;MOD($C63-$B63,52),"",SUMPRODUCT((Sätze!$B$2:$B$251=$A63)*(Wochenmengen!$C$2:$C$251&gt;0)*(MOD(10-Wochenmengen!$C$2:$C$251,52)&lt;=MOD(Wochenmengen!$D$2:$D$251-Wochenmengen!$C$2:$C$251,52))*Wochenmengen!$F$2:$F$251)/$D63))</f>
        <v/>
      </c>
      <c r="P63" s="36">
        <f>IF(OR($A63="",$B63="",$C63="",N($D63)=0),"",IF(MOD(11-$B63,52)&gt;MOD($C63-$B63,52),"",SUMPRODUCT((Sätze!$B$2:$B$251=$A63)*(Wochenmengen!$C$2:$C$251&gt;0)*(MOD(11-Wochenmengen!$C$2:$C$251,52)&lt;=MOD(Wochenmengen!$D$2:$D$251-Wochenmengen!$C$2:$C$251,52))*Wochenmengen!$F$2:$F$251)/$D63))</f>
        <v/>
      </c>
      <c r="Q63" s="36">
        <f>IF(OR($A63="",$B63="",$C63="",N($D63)=0),"",IF(MOD(12-$B63,52)&gt;MOD($C63-$B63,52),"",SUMPRODUCT((Sätze!$B$2:$B$251=$A63)*(Wochenmengen!$C$2:$C$251&gt;0)*(MOD(12-Wochenmengen!$C$2:$C$251,52)&lt;=MOD(Wochenmengen!$D$2:$D$251-Wochenmengen!$C$2:$C$251,52))*Wochenmengen!$F$2:$F$251)/$D63))</f>
        <v/>
      </c>
      <c r="R63" s="36">
        <f>IF(OR($A63="",$B63="",$C63="",N($D63)=0),"",IF(MOD(13-$B63,52)&gt;MOD($C63-$B63,52),"",SUMPRODUCT((Sätze!$B$2:$B$251=$A63)*(Wochenmengen!$C$2:$C$251&gt;0)*(MOD(13-Wochenmengen!$C$2:$C$251,52)&lt;=MOD(Wochenmengen!$D$2:$D$251-Wochenmengen!$C$2:$C$251,52))*Wochenmengen!$F$2:$F$251)/$D63))</f>
        <v/>
      </c>
      <c r="S63" s="36">
        <f>IF(OR($A63="",$B63="",$C63="",N($D63)=0),"",IF(MOD(14-$B63,52)&gt;MOD($C63-$B63,52),"",SUMPRODUCT((Sätze!$B$2:$B$251=$A63)*(Wochenmengen!$C$2:$C$251&gt;0)*(MOD(14-Wochenmengen!$C$2:$C$251,52)&lt;=MOD(Wochenmengen!$D$2:$D$251-Wochenmengen!$C$2:$C$251,52))*Wochenmengen!$F$2:$F$251)/$D63))</f>
        <v/>
      </c>
      <c r="T63" s="36">
        <f>IF(OR($A63="",$B63="",$C63="",N($D63)=0),"",IF(MOD(15-$B63,52)&gt;MOD($C63-$B63,52),"",SUMPRODUCT((Sätze!$B$2:$B$251=$A63)*(Wochenmengen!$C$2:$C$251&gt;0)*(MOD(15-Wochenmengen!$C$2:$C$251,52)&lt;=MOD(Wochenmengen!$D$2:$D$251-Wochenmengen!$C$2:$C$251,52))*Wochenmengen!$F$2:$F$251)/$D63))</f>
        <v/>
      </c>
      <c r="U63" s="36">
        <f>IF(OR($A63="",$B63="",$C63="",N($D63)=0),"",IF(MOD(16-$B63,52)&gt;MOD($C63-$B63,52),"",SUMPRODUCT((Sätze!$B$2:$B$251=$A63)*(Wochenmengen!$C$2:$C$251&gt;0)*(MOD(16-Wochenmengen!$C$2:$C$251,52)&lt;=MOD(Wochenmengen!$D$2:$D$251-Wochenmengen!$C$2:$C$251,52))*Wochenmengen!$F$2:$F$251)/$D63))</f>
        <v/>
      </c>
      <c r="V63" s="36">
        <f>IF(OR($A63="",$B63="",$C63="",N($D63)=0),"",IF(MOD(17-$B63,52)&gt;MOD($C63-$B63,52),"",SUMPRODUCT((Sätze!$B$2:$B$251=$A63)*(Wochenmengen!$C$2:$C$251&gt;0)*(MOD(17-Wochenmengen!$C$2:$C$251,52)&lt;=MOD(Wochenmengen!$D$2:$D$251-Wochenmengen!$C$2:$C$251,52))*Wochenmengen!$F$2:$F$251)/$D63))</f>
        <v/>
      </c>
      <c r="W63" s="36">
        <f>IF(OR($A63="",$B63="",$C63="",N($D63)=0),"",IF(MOD(18-$B63,52)&gt;MOD($C63-$B63,52),"",SUMPRODUCT((Sätze!$B$2:$B$251=$A63)*(Wochenmengen!$C$2:$C$251&gt;0)*(MOD(18-Wochenmengen!$C$2:$C$251,52)&lt;=MOD(Wochenmengen!$D$2:$D$251-Wochenmengen!$C$2:$C$251,52))*Wochenmengen!$F$2:$F$251)/$D63))</f>
        <v/>
      </c>
      <c r="X63" s="36">
        <f>IF(OR($A63="",$B63="",$C63="",N($D63)=0),"",IF(MOD(19-$B63,52)&gt;MOD($C63-$B63,52),"",SUMPRODUCT((Sätze!$B$2:$B$251=$A63)*(Wochenmengen!$C$2:$C$251&gt;0)*(MOD(19-Wochenmengen!$C$2:$C$251,52)&lt;=MOD(Wochenmengen!$D$2:$D$251-Wochenmengen!$C$2:$C$251,52))*Wochenmengen!$F$2:$F$251)/$D63))</f>
        <v/>
      </c>
      <c r="Y63" s="36">
        <f>IF(OR($A63="",$B63="",$C63="",N($D63)=0),"",IF(MOD(20-$B63,52)&gt;MOD($C63-$B63,52),"",SUMPRODUCT((Sätze!$B$2:$B$251=$A63)*(Wochenmengen!$C$2:$C$251&gt;0)*(MOD(20-Wochenmengen!$C$2:$C$251,52)&lt;=MOD(Wochenmengen!$D$2:$D$251-Wochenmengen!$C$2:$C$251,52))*Wochenmengen!$F$2:$F$251)/$D63))</f>
        <v/>
      </c>
      <c r="Z63" s="36">
        <f>IF(OR($A63="",$B63="",$C63="",N($D63)=0),"",IF(MOD(21-$B63,52)&gt;MOD($C63-$B63,52),"",SUMPRODUCT((Sätze!$B$2:$B$251=$A63)*(Wochenmengen!$C$2:$C$251&gt;0)*(MOD(21-Wochenmengen!$C$2:$C$251,52)&lt;=MOD(Wochenmengen!$D$2:$D$251-Wochenmengen!$C$2:$C$251,52))*Wochenmengen!$F$2:$F$251)/$D63))</f>
        <v/>
      </c>
      <c r="AA63" s="36">
        <f>IF(OR($A63="",$B63="",$C63="",N($D63)=0),"",IF(MOD(22-$B63,52)&gt;MOD($C63-$B63,52),"",SUMPRODUCT((Sätze!$B$2:$B$251=$A63)*(Wochenmengen!$C$2:$C$251&gt;0)*(MOD(22-Wochenmengen!$C$2:$C$251,52)&lt;=MOD(Wochenmengen!$D$2:$D$251-Wochenmengen!$C$2:$C$251,52))*Wochenmengen!$F$2:$F$251)/$D63))</f>
        <v/>
      </c>
      <c r="AB63" s="36">
        <f>IF(OR($A63="",$B63="",$C63="",N($D63)=0),"",IF(MOD(23-$B63,52)&gt;MOD($C63-$B63,52),"",SUMPRODUCT((Sätze!$B$2:$B$251=$A63)*(Wochenmengen!$C$2:$C$251&gt;0)*(MOD(23-Wochenmengen!$C$2:$C$251,52)&lt;=MOD(Wochenmengen!$D$2:$D$251-Wochenmengen!$C$2:$C$251,52))*Wochenmengen!$F$2:$F$251)/$D63))</f>
        <v/>
      </c>
      <c r="AC63" s="36">
        <f>IF(OR($A63="",$B63="",$C63="",N($D63)=0),"",IF(MOD(24-$B63,52)&gt;MOD($C63-$B63,52),"",SUMPRODUCT((Sätze!$B$2:$B$251=$A63)*(Wochenmengen!$C$2:$C$251&gt;0)*(MOD(24-Wochenmengen!$C$2:$C$251,52)&lt;=MOD(Wochenmengen!$D$2:$D$251-Wochenmengen!$C$2:$C$251,52))*Wochenmengen!$F$2:$F$251)/$D63))</f>
        <v/>
      </c>
      <c r="AD63" s="36">
        <f>IF(OR($A63="",$B63="",$C63="",N($D63)=0),"",IF(MOD(25-$B63,52)&gt;MOD($C63-$B63,52),"",SUMPRODUCT((Sätze!$B$2:$B$251=$A63)*(Wochenmengen!$C$2:$C$251&gt;0)*(MOD(25-Wochenmengen!$C$2:$C$251,52)&lt;=MOD(Wochenmengen!$D$2:$D$251-Wochenmengen!$C$2:$C$251,52))*Wochenmengen!$F$2:$F$251)/$D63))</f>
        <v/>
      </c>
      <c r="AE63" s="36">
        <f>IF(OR($A63="",$B63="",$C63="",N($D63)=0),"",IF(MOD(26-$B63,52)&gt;MOD($C63-$B63,52),"",SUMPRODUCT((Sätze!$B$2:$B$251=$A63)*(Wochenmengen!$C$2:$C$251&gt;0)*(MOD(26-Wochenmengen!$C$2:$C$251,52)&lt;=MOD(Wochenmengen!$D$2:$D$251-Wochenmengen!$C$2:$C$251,52))*Wochenmengen!$F$2:$F$251)/$D63))</f>
        <v/>
      </c>
      <c r="AF63" s="36">
        <f>IF(OR($A63="",$B63="",$C63="",N($D63)=0),"",IF(MOD(27-$B63,52)&gt;MOD($C63-$B63,52),"",SUMPRODUCT((Sätze!$B$2:$B$251=$A63)*(Wochenmengen!$C$2:$C$251&gt;0)*(MOD(27-Wochenmengen!$C$2:$C$251,52)&lt;=MOD(Wochenmengen!$D$2:$D$251-Wochenmengen!$C$2:$C$251,52))*Wochenmengen!$F$2:$F$251)/$D63))</f>
        <v/>
      </c>
      <c r="AG63" s="36">
        <f>IF(OR($A63="",$B63="",$C63="",N($D63)=0),"",IF(MOD(28-$B63,52)&gt;MOD($C63-$B63,52),"",SUMPRODUCT((Sätze!$B$2:$B$251=$A63)*(Wochenmengen!$C$2:$C$251&gt;0)*(MOD(28-Wochenmengen!$C$2:$C$251,52)&lt;=MOD(Wochenmengen!$D$2:$D$251-Wochenmengen!$C$2:$C$251,52))*Wochenmengen!$F$2:$F$251)/$D63))</f>
        <v/>
      </c>
      <c r="AH63" s="36">
        <f>IF(OR($A63="",$B63="",$C63="",N($D63)=0),"",IF(MOD(29-$B63,52)&gt;MOD($C63-$B63,52),"",SUMPRODUCT((Sätze!$B$2:$B$251=$A63)*(Wochenmengen!$C$2:$C$251&gt;0)*(MOD(29-Wochenmengen!$C$2:$C$251,52)&lt;=MOD(Wochenmengen!$D$2:$D$251-Wochenmengen!$C$2:$C$251,52))*Wochenmengen!$F$2:$F$251)/$D63))</f>
        <v/>
      </c>
      <c r="AI63" s="36">
        <f>IF(OR($A63="",$B63="",$C63="",N($D63)=0),"",IF(MOD(30-$B63,52)&gt;MOD($C63-$B63,52),"",SUMPRODUCT((Sätze!$B$2:$B$251=$A63)*(Wochenmengen!$C$2:$C$251&gt;0)*(MOD(30-Wochenmengen!$C$2:$C$251,52)&lt;=MOD(Wochenmengen!$D$2:$D$251-Wochenmengen!$C$2:$C$251,52))*Wochenmengen!$F$2:$F$251)/$D63))</f>
        <v/>
      </c>
      <c r="AJ63" s="36">
        <f>IF(OR($A63="",$B63="",$C63="",N($D63)=0),"",IF(MOD(31-$B63,52)&gt;MOD($C63-$B63,52),"",SUMPRODUCT((Sätze!$B$2:$B$251=$A63)*(Wochenmengen!$C$2:$C$251&gt;0)*(MOD(31-Wochenmengen!$C$2:$C$251,52)&lt;=MOD(Wochenmengen!$D$2:$D$251-Wochenmengen!$C$2:$C$251,52))*Wochenmengen!$F$2:$F$251)/$D63))</f>
        <v/>
      </c>
      <c r="AK63" s="36">
        <f>IF(OR($A63="",$B63="",$C63="",N($D63)=0),"",IF(MOD(32-$B63,52)&gt;MOD($C63-$B63,52),"",SUMPRODUCT((Sätze!$B$2:$B$251=$A63)*(Wochenmengen!$C$2:$C$251&gt;0)*(MOD(32-Wochenmengen!$C$2:$C$251,52)&lt;=MOD(Wochenmengen!$D$2:$D$251-Wochenmengen!$C$2:$C$251,52))*Wochenmengen!$F$2:$F$251)/$D63))</f>
        <v/>
      </c>
      <c r="AL63" s="36">
        <f>IF(OR($A63="",$B63="",$C63="",N($D63)=0),"",IF(MOD(33-$B63,52)&gt;MOD($C63-$B63,52),"",SUMPRODUCT((Sätze!$B$2:$B$251=$A63)*(Wochenmengen!$C$2:$C$251&gt;0)*(MOD(33-Wochenmengen!$C$2:$C$251,52)&lt;=MOD(Wochenmengen!$D$2:$D$251-Wochenmengen!$C$2:$C$251,52))*Wochenmengen!$F$2:$F$251)/$D63))</f>
        <v/>
      </c>
      <c r="AM63" s="36">
        <f>IF(OR($A63="",$B63="",$C63="",N($D63)=0),"",IF(MOD(34-$B63,52)&gt;MOD($C63-$B63,52),"",SUMPRODUCT((Sätze!$B$2:$B$251=$A63)*(Wochenmengen!$C$2:$C$251&gt;0)*(MOD(34-Wochenmengen!$C$2:$C$251,52)&lt;=MOD(Wochenmengen!$D$2:$D$251-Wochenmengen!$C$2:$C$251,52))*Wochenmengen!$F$2:$F$251)/$D63))</f>
        <v/>
      </c>
      <c r="AN63" s="36">
        <f>IF(OR($A63="",$B63="",$C63="",N($D63)=0),"",IF(MOD(35-$B63,52)&gt;MOD($C63-$B63,52),"",SUMPRODUCT((Sätze!$B$2:$B$251=$A63)*(Wochenmengen!$C$2:$C$251&gt;0)*(MOD(35-Wochenmengen!$C$2:$C$251,52)&lt;=MOD(Wochenmengen!$D$2:$D$251-Wochenmengen!$C$2:$C$251,52))*Wochenmengen!$F$2:$F$251)/$D63))</f>
        <v/>
      </c>
      <c r="AO63" s="36">
        <f>IF(OR($A63="",$B63="",$C63="",N($D63)=0),"",IF(MOD(36-$B63,52)&gt;MOD($C63-$B63,52),"",SUMPRODUCT((Sätze!$B$2:$B$251=$A63)*(Wochenmengen!$C$2:$C$251&gt;0)*(MOD(36-Wochenmengen!$C$2:$C$251,52)&lt;=MOD(Wochenmengen!$D$2:$D$251-Wochenmengen!$C$2:$C$251,52))*Wochenmengen!$F$2:$F$251)/$D63))</f>
        <v/>
      </c>
      <c r="AP63" s="36">
        <f>IF(OR($A63="",$B63="",$C63="",N($D63)=0),"",IF(MOD(37-$B63,52)&gt;MOD($C63-$B63,52),"",SUMPRODUCT((Sätze!$B$2:$B$251=$A63)*(Wochenmengen!$C$2:$C$251&gt;0)*(MOD(37-Wochenmengen!$C$2:$C$251,52)&lt;=MOD(Wochenmengen!$D$2:$D$251-Wochenmengen!$C$2:$C$251,52))*Wochenmengen!$F$2:$F$251)/$D63))</f>
        <v/>
      </c>
      <c r="AQ63" s="36">
        <f>IF(OR($A63="",$B63="",$C63="",N($D63)=0),"",IF(MOD(38-$B63,52)&gt;MOD($C63-$B63,52),"",SUMPRODUCT((Sätze!$B$2:$B$251=$A63)*(Wochenmengen!$C$2:$C$251&gt;0)*(MOD(38-Wochenmengen!$C$2:$C$251,52)&lt;=MOD(Wochenmengen!$D$2:$D$251-Wochenmengen!$C$2:$C$251,52))*Wochenmengen!$F$2:$F$251)/$D63))</f>
        <v/>
      </c>
      <c r="AR63" s="36">
        <f>IF(OR($A63="",$B63="",$C63="",N($D63)=0),"",IF(MOD(39-$B63,52)&gt;MOD($C63-$B63,52),"",SUMPRODUCT((Sätze!$B$2:$B$251=$A63)*(Wochenmengen!$C$2:$C$251&gt;0)*(MOD(39-Wochenmengen!$C$2:$C$251,52)&lt;=MOD(Wochenmengen!$D$2:$D$251-Wochenmengen!$C$2:$C$251,52))*Wochenmengen!$F$2:$F$251)/$D63))</f>
        <v/>
      </c>
      <c r="AS63" s="36">
        <f>IF(OR($A63="",$B63="",$C63="",N($D63)=0),"",IF(MOD(40-$B63,52)&gt;MOD($C63-$B63,52),"",SUMPRODUCT((Sätze!$B$2:$B$251=$A63)*(Wochenmengen!$C$2:$C$251&gt;0)*(MOD(40-Wochenmengen!$C$2:$C$251,52)&lt;=MOD(Wochenmengen!$D$2:$D$251-Wochenmengen!$C$2:$C$251,52))*Wochenmengen!$F$2:$F$251)/$D63))</f>
        <v/>
      </c>
      <c r="AT63" s="36">
        <f>IF(OR($A63="",$B63="",$C63="",N($D63)=0),"",IF(MOD(41-$B63,52)&gt;MOD($C63-$B63,52),"",SUMPRODUCT((Sätze!$B$2:$B$251=$A63)*(Wochenmengen!$C$2:$C$251&gt;0)*(MOD(41-Wochenmengen!$C$2:$C$251,52)&lt;=MOD(Wochenmengen!$D$2:$D$251-Wochenmengen!$C$2:$C$251,52))*Wochenmengen!$F$2:$F$251)/$D63))</f>
        <v/>
      </c>
      <c r="AU63" s="36">
        <f>IF(OR($A63="",$B63="",$C63="",N($D63)=0),"",IF(MOD(42-$B63,52)&gt;MOD($C63-$B63,52),"",SUMPRODUCT((Sätze!$B$2:$B$251=$A63)*(Wochenmengen!$C$2:$C$251&gt;0)*(MOD(42-Wochenmengen!$C$2:$C$251,52)&lt;=MOD(Wochenmengen!$D$2:$D$251-Wochenmengen!$C$2:$C$251,52))*Wochenmengen!$F$2:$F$251)/$D63))</f>
        <v/>
      </c>
      <c r="AV63" s="36">
        <f>IF(OR($A63="",$B63="",$C63="",N($D63)=0),"",IF(MOD(43-$B63,52)&gt;MOD($C63-$B63,52),"",SUMPRODUCT((Sätze!$B$2:$B$251=$A63)*(Wochenmengen!$C$2:$C$251&gt;0)*(MOD(43-Wochenmengen!$C$2:$C$251,52)&lt;=MOD(Wochenmengen!$D$2:$D$251-Wochenmengen!$C$2:$C$251,52))*Wochenmengen!$F$2:$F$251)/$D63))</f>
        <v/>
      </c>
      <c r="AW63" s="36">
        <f>IF(OR($A63="",$B63="",$C63="",N($D63)=0),"",IF(MOD(44-$B63,52)&gt;MOD($C63-$B63,52),"",SUMPRODUCT((Sätze!$B$2:$B$251=$A63)*(Wochenmengen!$C$2:$C$251&gt;0)*(MOD(44-Wochenmengen!$C$2:$C$251,52)&lt;=MOD(Wochenmengen!$D$2:$D$251-Wochenmengen!$C$2:$C$251,52))*Wochenmengen!$F$2:$F$251)/$D63))</f>
        <v/>
      </c>
      <c r="AX63" s="36">
        <f>IF(OR($A63="",$B63="",$C63="",N($D63)=0),"",IF(MOD(45-$B63,52)&gt;MOD($C63-$B63,52),"",SUMPRODUCT((Sätze!$B$2:$B$251=$A63)*(Wochenmengen!$C$2:$C$251&gt;0)*(MOD(45-Wochenmengen!$C$2:$C$251,52)&lt;=MOD(Wochenmengen!$D$2:$D$251-Wochenmengen!$C$2:$C$251,52))*Wochenmengen!$F$2:$F$251)/$D63))</f>
        <v/>
      </c>
      <c r="AY63" s="36">
        <f>IF(OR($A63="",$B63="",$C63="",N($D63)=0),"",IF(MOD(46-$B63,52)&gt;MOD($C63-$B63,52),"",SUMPRODUCT((Sätze!$B$2:$B$251=$A63)*(Wochenmengen!$C$2:$C$251&gt;0)*(MOD(46-Wochenmengen!$C$2:$C$251,52)&lt;=MOD(Wochenmengen!$D$2:$D$251-Wochenmengen!$C$2:$C$251,52))*Wochenmengen!$F$2:$F$251)/$D63))</f>
        <v/>
      </c>
      <c r="AZ63" s="36">
        <f>IF(OR($A63="",$B63="",$C63="",N($D63)=0),"",IF(MOD(47-$B63,52)&gt;MOD($C63-$B63,52),"",SUMPRODUCT((Sätze!$B$2:$B$251=$A63)*(Wochenmengen!$C$2:$C$251&gt;0)*(MOD(47-Wochenmengen!$C$2:$C$251,52)&lt;=MOD(Wochenmengen!$D$2:$D$251-Wochenmengen!$C$2:$C$251,52))*Wochenmengen!$F$2:$F$251)/$D63))</f>
        <v/>
      </c>
      <c r="BA63" s="36">
        <f>IF(OR($A63="",$B63="",$C63="",N($D63)=0),"",IF(MOD(48-$B63,52)&gt;MOD($C63-$B63,52),"",SUMPRODUCT((Sätze!$B$2:$B$251=$A63)*(Wochenmengen!$C$2:$C$251&gt;0)*(MOD(48-Wochenmengen!$C$2:$C$251,52)&lt;=MOD(Wochenmengen!$D$2:$D$251-Wochenmengen!$C$2:$C$251,52))*Wochenmengen!$F$2:$F$251)/$D63))</f>
        <v/>
      </c>
      <c r="BB63" s="36">
        <f>IF(OR($A63="",$B63="",$C63="",N($D63)=0),"",IF(MOD(49-$B63,52)&gt;MOD($C63-$B63,52),"",SUMPRODUCT((Sätze!$B$2:$B$251=$A63)*(Wochenmengen!$C$2:$C$251&gt;0)*(MOD(49-Wochenmengen!$C$2:$C$251,52)&lt;=MOD(Wochenmengen!$D$2:$D$251-Wochenmengen!$C$2:$C$251,52))*Wochenmengen!$F$2:$F$251)/$D63))</f>
        <v/>
      </c>
      <c r="BC63" s="36">
        <f>IF(OR($A63="",$B63="",$C63="",N($D63)=0),"",IF(MOD(50-$B63,52)&gt;MOD($C63-$B63,52),"",SUMPRODUCT((Sätze!$B$2:$B$251=$A63)*(Wochenmengen!$C$2:$C$251&gt;0)*(MOD(50-Wochenmengen!$C$2:$C$251,52)&lt;=MOD(Wochenmengen!$D$2:$D$251-Wochenmengen!$C$2:$C$251,52))*Wochenmengen!$F$2:$F$251)/$D63))</f>
        <v/>
      </c>
      <c r="BD63" s="36">
        <f>IF(OR($A63="",$B63="",$C63="",N($D63)=0),"",IF(MOD(51-$B63,52)&gt;MOD($C63-$B63,52),"",SUMPRODUCT((Sätze!$B$2:$B$251=$A63)*(Wochenmengen!$C$2:$C$251&gt;0)*(MOD(51-Wochenmengen!$C$2:$C$251,52)&lt;=MOD(Wochenmengen!$D$2:$D$251-Wochenmengen!$C$2:$C$251,52))*Wochenmengen!$F$2:$F$251)/$D63))</f>
        <v/>
      </c>
      <c r="BE63" s="36">
        <f>IF(OR($A63="",$B63="",$C63="",N($D63)=0),"",IF(MOD(52-$B63,52)&gt;MOD($C63-$B63,52),"",SUMPRODUCT((Sätze!$B$2:$B$251=$A63)*(Wochenmengen!$C$2:$C$251&gt;0)*(MOD(52-Wochenmengen!$C$2:$C$251,52)&lt;=MOD(Wochenmengen!$D$2:$D$251-Wochenmengen!$C$2:$C$251,52))*Wochenmengen!$F$2:$F$251)/$D63))</f>
        <v/>
      </c>
      <c r="BF63" s="26">
        <f>IF($A63="","",SUMPRODUCT((F63:BE63&lt;&gt;"")*(F63:BE63&lt;1)))</f>
        <v/>
      </c>
    </row>
    <row r="64">
      <c r="A64" s="10">
        <f>IF(Bedarf!$B70="","",Bedarf!$B70)</f>
        <v/>
      </c>
      <c r="B64" s="26">
        <f>IF($A64="","",IF(Bedarf!$E70&lt;&gt;"",Bedarf!$E70,IFERROR(IF(_xlfn.MINIFS(Sätze!$H$2:$H$251,Sätze!$B$2:$B$251,$A64)=0,"",_xlfn.MINIFS(Sätze!$H$2:$H$251,Sätze!$B$2:$B$251,$A64)),"")))</f>
        <v/>
      </c>
      <c r="C64" s="26">
        <f>IF($A64="","",IF(Bedarf!$F70&lt;&gt;"",Bedarf!$F70,IFERROR(IF(_xlfn.MAXIFS(Sätze!$I$2:$I$251,Sätze!$B$2:$B$251,$A64)=0,"",_xlfn.MAXIFS(Sätze!$I$2:$I$251,Sätze!$B$2:$B$251,$A64)),"")))</f>
        <v/>
      </c>
      <c r="D64" s="15">
        <f>IF(OR($A64="",N(Bedarf!$G70)=0),"",Bedarf!$G70)</f>
        <v/>
      </c>
      <c r="E64" s="10">
        <f>IF($A64="","",T(Bedarf!$D70))</f>
        <v/>
      </c>
      <c r="F64" s="36">
        <f>IF(OR($A64="",$B64="",$C64="",N($D64)=0),"",IF(MOD(1-$B64,52)&gt;MOD($C64-$B64,52),"",SUMPRODUCT((Sätze!$B$2:$B$251=$A64)*(Wochenmengen!$C$2:$C$251&gt;0)*(MOD(1-Wochenmengen!$C$2:$C$251,52)&lt;=MOD(Wochenmengen!$D$2:$D$251-Wochenmengen!$C$2:$C$251,52))*Wochenmengen!$F$2:$F$251)/$D64))</f>
        <v/>
      </c>
      <c r="G64" s="36">
        <f>IF(OR($A64="",$B64="",$C64="",N($D64)=0),"",IF(MOD(2-$B64,52)&gt;MOD($C64-$B64,52),"",SUMPRODUCT((Sätze!$B$2:$B$251=$A64)*(Wochenmengen!$C$2:$C$251&gt;0)*(MOD(2-Wochenmengen!$C$2:$C$251,52)&lt;=MOD(Wochenmengen!$D$2:$D$251-Wochenmengen!$C$2:$C$251,52))*Wochenmengen!$F$2:$F$251)/$D64))</f>
        <v/>
      </c>
      <c r="H64" s="36">
        <f>IF(OR($A64="",$B64="",$C64="",N($D64)=0),"",IF(MOD(3-$B64,52)&gt;MOD($C64-$B64,52),"",SUMPRODUCT((Sätze!$B$2:$B$251=$A64)*(Wochenmengen!$C$2:$C$251&gt;0)*(MOD(3-Wochenmengen!$C$2:$C$251,52)&lt;=MOD(Wochenmengen!$D$2:$D$251-Wochenmengen!$C$2:$C$251,52))*Wochenmengen!$F$2:$F$251)/$D64))</f>
        <v/>
      </c>
      <c r="I64" s="36">
        <f>IF(OR($A64="",$B64="",$C64="",N($D64)=0),"",IF(MOD(4-$B64,52)&gt;MOD($C64-$B64,52),"",SUMPRODUCT((Sätze!$B$2:$B$251=$A64)*(Wochenmengen!$C$2:$C$251&gt;0)*(MOD(4-Wochenmengen!$C$2:$C$251,52)&lt;=MOD(Wochenmengen!$D$2:$D$251-Wochenmengen!$C$2:$C$251,52))*Wochenmengen!$F$2:$F$251)/$D64))</f>
        <v/>
      </c>
      <c r="J64" s="36">
        <f>IF(OR($A64="",$B64="",$C64="",N($D64)=0),"",IF(MOD(5-$B64,52)&gt;MOD($C64-$B64,52),"",SUMPRODUCT((Sätze!$B$2:$B$251=$A64)*(Wochenmengen!$C$2:$C$251&gt;0)*(MOD(5-Wochenmengen!$C$2:$C$251,52)&lt;=MOD(Wochenmengen!$D$2:$D$251-Wochenmengen!$C$2:$C$251,52))*Wochenmengen!$F$2:$F$251)/$D64))</f>
        <v/>
      </c>
      <c r="K64" s="36">
        <f>IF(OR($A64="",$B64="",$C64="",N($D64)=0),"",IF(MOD(6-$B64,52)&gt;MOD($C64-$B64,52),"",SUMPRODUCT((Sätze!$B$2:$B$251=$A64)*(Wochenmengen!$C$2:$C$251&gt;0)*(MOD(6-Wochenmengen!$C$2:$C$251,52)&lt;=MOD(Wochenmengen!$D$2:$D$251-Wochenmengen!$C$2:$C$251,52))*Wochenmengen!$F$2:$F$251)/$D64))</f>
        <v/>
      </c>
      <c r="L64" s="36">
        <f>IF(OR($A64="",$B64="",$C64="",N($D64)=0),"",IF(MOD(7-$B64,52)&gt;MOD($C64-$B64,52),"",SUMPRODUCT((Sätze!$B$2:$B$251=$A64)*(Wochenmengen!$C$2:$C$251&gt;0)*(MOD(7-Wochenmengen!$C$2:$C$251,52)&lt;=MOD(Wochenmengen!$D$2:$D$251-Wochenmengen!$C$2:$C$251,52))*Wochenmengen!$F$2:$F$251)/$D64))</f>
        <v/>
      </c>
      <c r="M64" s="36">
        <f>IF(OR($A64="",$B64="",$C64="",N($D64)=0),"",IF(MOD(8-$B64,52)&gt;MOD($C64-$B64,52),"",SUMPRODUCT((Sätze!$B$2:$B$251=$A64)*(Wochenmengen!$C$2:$C$251&gt;0)*(MOD(8-Wochenmengen!$C$2:$C$251,52)&lt;=MOD(Wochenmengen!$D$2:$D$251-Wochenmengen!$C$2:$C$251,52))*Wochenmengen!$F$2:$F$251)/$D64))</f>
        <v/>
      </c>
      <c r="N64" s="36">
        <f>IF(OR($A64="",$B64="",$C64="",N($D64)=0),"",IF(MOD(9-$B64,52)&gt;MOD($C64-$B64,52),"",SUMPRODUCT((Sätze!$B$2:$B$251=$A64)*(Wochenmengen!$C$2:$C$251&gt;0)*(MOD(9-Wochenmengen!$C$2:$C$251,52)&lt;=MOD(Wochenmengen!$D$2:$D$251-Wochenmengen!$C$2:$C$251,52))*Wochenmengen!$F$2:$F$251)/$D64))</f>
        <v/>
      </c>
      <c r="O64" s="36">
        <f>IF(OR($A64="",$B64="",$C64="",N($D64)=0),"",IF(MOD(10-$B64,52)&gt;MOD($C64-$B64,52),"",SUMPRODUCT((Sätze!$B$2:$B$251=$A64)*(Wochenmengen!$C$2:$C$251&gt;0)*(MOD(10-Wochenmengen!$C$2:$C$251,52)&lt;=MOD(Wochenmengen!$D$2:$D$251-Wochenmengen!$C$2:$C$251,52))*Wochenmengen!$F$2:$F$251)/$D64))</f>
        <v/>
      </c>
      <c r="P64" s="36">
        <f>IF(OR($A64="",$B64="",$C64="",N($D64)=0),"",IF(MOD(11-$B64,52)&gt;MOD($C64-$B64,52),"",SUMPRODUCT((Sätze!$B$2:$B$251=$A64)*(Wochenmengen!$C$2:$C$251&gt;0)*(MOD(11-Wochenmengen!$C$2:$C$251,52)&lt;=MOD(Wochenmengen!$D$2:$D$251-Wochenmengen!$C$2:$C$251,52))*Wochenmengen!$F$2:$F$251)/$D64))</f>
        <v/>
      </c>
      <c r="Q64" s="36">
        <f>IF(OR($A64="",$B64="",$C64="",N($D64)=0),"",IF(MOD(12-$B64,52)&gt;MOD($C64-$B64,52),"",SUMPRODUCT((Sätze!$B$2:$B$251=$A64)*(Wochenmengen!$C$2:$C$251&gt;0)*(MOD(12-Wochenmengen!$C$2:$C$251,52)&lt;=MOD(Wochenmengen!$D$2:$D$251-Wochenmengen!$C$2:$C$251,52))*Wochenmengen!$F$2:$F$251)/$D64))</f>
        <v/>
      </c>
      <c r="R64" s="36">
        <f>IF(OR($A64="",$B64="",$C64="",N($D64)=0),"",IF(MOD(13-$B64,52)&gt;MOD($C64-$B64,52),"",SUMPRODUCT((Sätze!$B$2:$B$251=$A64)*(Wochenmengen!$C$2:$C$251&gt;0)*(MOD(13-Wochenmengen!$C$2:$C$251,52)&lt;=MOD(Wochenmengen!$D$2:$D$251-Wochenmengen!$C$2:$C$251,52))*Wochenmengen!$F$2:$F$251)/$D64))</f>
        <v/>
      </c>
      <c r="S64" s="36">
        <f>IF(OR($A64="",$B64="",$C64="",N($D64)=0),"",IF(MOD(14-$B64,52)&gt;MOD($C64-$B64,52),"",SUMPRODUCT((Sätze!$B$2:$B$251=$A64)*(Wochenmengen!$C$2:$C$251&gt;0)*(MOD(14-Wochenmengen!$C$2:$C$251,52)&lt;=MOD(Wochenmengen!$D$2:$D$251-Wochenmengen!$C$2:$C$251,52))*Wochenmengen!$F$2:$F$251)/$D64))</f>
        <v/>
      </c>
      <c r="T64" s="36">
        <f>IF(OR($A64="",$B64="",$C64="",N($D64)=0),"",IF(MOD(15-$B64,52)&gt;MOD($C64-$B64,52),"",SUMPRODUCT((Sätze!$B$2:$B$251=$A64)*(Wochenmengen!$C$2:$C$251&gt;0)*(MOD(15-Wochenmengen!$C$2:$C$251,52)&lt;=MOD(Wochenmengen!$D$2:$D$251-Wochenmengen!$C$2:$C$251,52))*Wochenmengen!$F$2:$F$251)/$D64))</f>
        <v/>
      </c>
      <c r="U64" s="36">
        <f>IF(OR($A64="",$B64="",$C64="",N($D64)=0),"",IF(MOD(16-$B64,52)&gt;MOD($C64-$B64,52),"",SUMPRODUCT((Sätze!$B$2:$B$251=$A64)*(Wochenmengen!$C$2:$C$251&gt;0)*(MOD(16-Wochenmengen!$C$2:$C$251,52)&lt;=MOD(Wochenmengen!$D$2:$D$251-Wochenmengen!$C$2:$C$251,52))*Wochenmengen!$F$2:$F$251)/$D64))</f>
        <v/>
      </c>
      <c r="V64" s="36">
        <f>IF(OR($A64="",$B64="",$C64="",N($D64)=0),"",IF(MOD(17-$B64,52)&gt;MOD($C64-$B64,52),"",SUMPRODUCT((Sätze!$B$2:$B$251=$A64)*(Wochenmengen!$C$2:$C$251&gt;0)*(MOD(17-Wochenmengen!$C$2:$C$251,52)&lt;=MOD(Wochenmengen!$D$2:$D$251-Wochenmengen!$C$2:$C$251,52))*Wochenmengen!$F$2:$F$251)/$D64))</f>
        <v/>
      </c>
      <c r="W64" s="36">
        <f>IF(OR($A64="",$B64="",$C64="",N($D64)=0),"",IF(MOD(18-$B64,52)&gt;MOD($C64-$B64,52),"",SUMPRODUCT((Sätze!$B$2:$B$251=$A64)*(Wochenmengen!$C$2:$C$251&gt;0)*(MOD(18-Wochenmengen!$C$2:$C$251,52)&lt;=MOD(Wochenmengen!$D$2:$D$251-Wochenmengen!$C$2:$C$251,52))*Wochenmengen!$F$2:$F$251)/$D64))</f>
        <v/>
      </c>
      <c r="X64" s="36">
        <f>IF(OR($A64="",$B64="",$C64="",N($D64)=0),"",IF(MOD(19-$B64,52)&gt;MOD($C64-$B64,52),"",SUMPRODUCT((Sätze!$B$2:$B$251=$A64)*(Wochenmengen!$C$2:$C$251&gt;0)*(MOD(19-Wochenmengen!$C$2:$C$251,52)&lt;=MOD(Wochenmengen!$D$2:$D$251-Wochenmengen!$C$2:$C$251,52))*Wochenmengen!$F$2:$F$251)/$D64))</f>
        <v/>
      </c>
      <c r="Y64" s="36">
        <f>IF(OR($A64="",$B64="",$C64="",N($D64)=0),"",IF(MOD(20-$B64,52)&gt;MOD($C64-$B64,52),"",SUMPRODUCT((Sätze!$B$2:$B$251=$A64)*(Wochenmengen!$C$2:$C$251&gt;0)*(MOD(20-Wochenmengen!$C$2:$C$251,52)&lt;=MOD(Wochenmengen!$D$2:$D$251-Wochenmengen!$C$2:$C$251,52))*Wochenmengen!$F$2:$F$251)/$D64))</f>
        <v/>
      </c>
      <c r="Z64" s="36">
        <f>IF(OR($A64="",$B64="",$C64="",N($D64)=0),"",IF(MOD(21-$B64,52)&gt;MOD($C64-$B64,52),"",SUMPRODUCT((Sätze!$B$2:$B$251=$A64)*(Wochenmengen!$C$2:$C$251&gt;0)*(MOD(21-Wochenmengen!$C$2:$C$251,52)&lt;=MOD(Wochenmengen!$D$2:$D$251-Wochenmengen!$C$2:$C$251,52))*Wochenmengen!$F$2:$F$251)/$D64))</f>
        <v/>
      </c>
      <c r="AA64" s="36">
        <f>IF(OR($A64="",$B64="",$C64="",N($D64)=0),"",IF(MOD(22-$B64,52)&gt;MOD($C64-$B64,52),"",SUMPRODUCT((Sätze!$B$2:$B$251=$A64)*(Wochenmengen!$C$2:$C$251&gt;0)*(MOD(22-Wochenmengen!$C$2:$C$251,52)&lt;=MOD(Wochenmengen!$D$2:$D$251-Wochenmengen!$C$2:$C$251,52))*Wochenmengen!$F$2:$F$251)/$D64))</f>
        <v/>
      </c>
      <c r="AB64" s="36">
        <f>IF(OR($A64="",$B64="",$C64="",N($D64)=0),"",IF(MOD(23-$B64,52)&gt;MOD($C64-$B64,52),"",SUMPRODUCT((Sätze!$B$2:$B$251=$A64)*(Wochenmengen!$C$2:$C$251&gt;0)*(MOD(23-Wochenmengen!$C$2:$C$251,52)&lt;=MOD(Wochenmengen!$D$2:$D$251-Wochenmengen!$C$2:$C$251,52))*Wochenmengen!$F$2:$F$251)/$D64))</f>
        <v/>
      </c>
      <c r="AC64" s="36">
        <f>IF(OR($A64="",$B64="",$C64="",N($D64)=0),"",IF(MOD(24-$B64,52)&gt;MOD($C64-$B64,52),"",SUMPRODUCT((Sätze!$B$2:$B$251=$A64)*(Wochenmengen!$C$2:$C$251&gt;0)*(MOD(24-Wochenmengen!$C$2:$C$251,52)&lt;=MOD(Wochenmengen!$D$2:$D$251-Wochenmengen!$C$2:$C$251,52))*Wochenmengen!$F$2:$F$251)/$D64))</f>
        <v/>
      </c>
      <c r="AD64" s="36">
        <f>IF(OR($A64="",$B64="",$C64="",N($D64)=0),"",IF(MOD(25-$B64,52)&gt;MOD($C64-$B64,52),"",SUMPRODUCT((Sätze!$B$2:$B$251=$A64)*(Wochenmengen!$C$2:$C$251&gt;0)*(MOD(25-Wochenmengen!$C$2:$C$251,52)&lt;=MOD(Wochenmengen!$D$2:$D$251-Wochenmengen!$C$2:$C$251,52))*Wochenmengen!$F$2:$F$251)/$D64))</f>
        <v/>
      </c>
      <c r="AE64" s="36">
        <f>IF(OR($A64="",$B64="",$C64="",N($D64)=0),"",IF(MOD(26-$B64,52)&gt;MOD($C64-$B64,52),"",SUMPRODUCT((Sätze!$B$2:$B$251=$A64)*(Wochenmengen!$C$2:$C$251&gt;0)*(MOD(26-Wochenmengen!$C$2:$C$251,52)&lt;=MOD(Wochenmengen!$D$2:$D$251-Wochenmengen!$C$2:$C$251,52))*Wochenmengen!$F$2:$F$251)/$D64))</f>
        <v/>
      </c>
      <c r="AF64" s="36">
        <f>IF(OR($A64="",$B64="",$C64="",N($D64)=0),"",IF(MOD(27-$B64,52)&gt;MOD($C64-$B64,52),"",SUMPRODUCT((Sätze!$B$2:$B$251=$A64)*(Wochenmengen!$C$2:$C$251&gt;0)*(MOD(27-Wochenmengen!$C$2:$C$251,52)&lt;=MOD(Wochenmengen!$D$2:$D$251-Wochenmengen!$C$2:$C$251,52))*Wochenmengen!$F$2:$F$251)/$D64))</f>
        <v/>
      </c>
      <c r="AG64" s="36">
        <f>IF(OR($A64="",$B64="",$C64="",N($D64)=0),"",IF(MOD(28-$B64,52)&gt;MOD($C64-$B64,52),"",SUMPRODUCT((Sätze!$B$2:$B$251=$A64)*(Wochenmengen!$C$2:$C$251&gt;0)*(MOD(28-Wochenmengen!$C$2:$C$251,52)&lt;=MOD(Wochenmengen!$D$2:$D$251-Wochenmengen!$C$2:$C$251,52))*Wochenmengen!$F$2:$F$251)/$D64))</f>
        <v/>
      </c>
      <c r="AH64" s="36">
        <f>IF(OR($A64="",$B64="",$C64="",N($D64)=0),"",IF(MOD(29-$B64,52)&gt;MOD($C64-$B64,52),"",SUMPRODUCT((Sätze!$B$2:$B$251=$A64)*(Wochenmengen!$C$2:$C$251&gt;0)*(MOD(29-Wochenmengen!$C$2:$C$251,52)&lt;=MOD(Wochenmengen!$D$2:$D$251-Wochenmengen!$C$2:$C$251,52))*Wochenmengen!$F$2:$F$251)/$D64))</f>
        <v/>
      </c>
      <c r="AI64" s="36">
        <f>IF(OR($A64="",$B64="",$C64="",N($D64)=0),"",IF(MOD(30-$B64,52)&gt;MOD($C64-$B64,52),"",SUMPRODUCT((Sätze!$B$2:$B$251=$A64)*(Wochenmengen!$C$2:$C$251&gt;0)*(MOD(30-Wochenmengen!$C$2:$C$251,52)&lt;=MOD(Wochenmengen!$D$2:$D$251-Wochenmengen!$C$2:$C$251,52))*Wochenmengen!$F$2:$F$251)/$D64))</f>
        <v/>
      </c>
      <c r="AJ64" s="36">
        <f>IF(OR($A64="",$B64="",$C64="",N($D64)=0),"",IF(MOD(31-$B64,52)&gt;MOD($C64-$B64,52),"",SUMPRODUCT((Sätze!$B$2:$B$251=$A64)*(Wochenmengen!$C$2:$C$251&gt;0)*(MOD(31-Wochenmengen!$C$2:$C$251,52)&lt;=MOD(Wochenmengen!$D$2:$D$251-Wochenmengen!$C$2:$C$251,52))*Wochenmengen!$F$2:$F$251)/$D64))</f>
        <v/>
      </c>
      <c r="AK64" s="36">
        <f>IF(OR($A64="",$B64="",$C64="",N($D64)=0),"",IF(MOD(32-$B64,52)&gt;MOD($C64-$B64,52),"",SUMPRODUCT((Sätze!$B$2:$B$251=$A64)*(Wochenmengen!$C$2:$C$251&gt;0)*(MOD(32-Wochenmengen!$C$2:$C$251,52)&lt;=MOD(Wochenmengen!$D$2:$D$251-Wochenmengen!$C$2:$C$251,52))*Wochenmengen!$F$2:$F$251)/$D64))</f>
        <v/>
      </c>
      <c r="AL64" s="36">
        <f>IF(OR($A64="",$B64="",$C64="",N($D64)=0),"",IF(MOD(33-$B64,52)&gt;MOD($C64-$B64,52),"",SUMPRODUCT((Sätze!$B$2:$B$251=$A64)*(Wochenmengen!$C$2:$C$251&gt;0)*(MOD(33-Wochenmengen!$C$2:$C$251,52)&lt;=MOD(Wochenmengen!$D$2:$D$251-Wochenmengen!$C$2:$C$251,52))*Wochenmengen!$F$2:$F$251)/$D64))</f>
        <v/>
      </c>
      <c r="AM64" s="36">
        <f>IF(OR($A64="",$B64="",$C64="",N($D64)=0),"",IF(MOD(34-$B64,52)&gt;MOD($C64-$B64,52),"",SUMPRODUCT((Sätze!$B$2:$B$251=$A64)*(Wochenmengen!$C$2:$C$251&gt;0)*(MOD(34-Wochenmengen!$C$2:$C$251,52)&lt;=MOD(Wochenmengen!$D$2:$D$251-Wochenmengen!$C$2:$C$251,52))*Wochenmengen!$F$2:$F$251)/$D64))</f>
        <v/>
      </c>
      <c r="AN64" s="36">
        <f>IF(OR($A64="",$B64="",$C64="",N($D64)=0),"",IF(MOD(35-$B64,52)&gt;MOD($C64-$B64,52),"",SUMPRODUCT((Sätze!$B$2:$B$251=$A64)*(Wochenmengen!$C$2:$C$251&gt;0)*(MOD(35-Wochenmengen!$C$2:$C$251,52)&lt;=MOD(Wochenmengen!$D$2:$D$251-Wochenmengen!$C$2:$C$251,52))*Wochenmengen!$F$2:$F$251)/$D64))</f>
        <v/>
      </c>
      <c r="AO64" s="36">
        <f>IF(OR($A64="",$B64="",$C64="",N($D64)=0),"",IF(MOD(36-$B64,52)&gt;MOD($C64-$B64,52),"",SUMPRODUCT((Sätze!$B$2:$B$251=$A64)*(Wochenmengen!$C$2:$C$251&gt;0)*(MOD(36-Wochenmengen!$C$2:$C$251,52)&lt;=MOD(Wochenmengen!$D$2:$D$251-Wochenmengen!$C$2:$C$251,52))*Wochenmengen!$F$2:$F$251)/$D64))</f>
        <v/>
      </c>
      <c r="AP64" s="36">
        <f>IF(OR($A64="",$B64="",$C64="",N($D64)=0),"",IF(MOD(37-$B64,52)&gt;MOD($C64-$B64,52),"",SUMPRODUCT((Sätze!$B$2:$B$251=$A64)*(Wochenmengen!$C$2:$C$251&gt;0)*(MOD(37-Wochenmengen!$C$2:$C$251,52)&lt;=MOD(Wochenmengen!$D$2:$D$251-Wochenmengen!$C$2:$C$251,52))*Wochenmengen!$F$2:$F$251)/$D64))</f>
        <v/>
      </c>
      <c r="AQ64" s="36">
        <f>IF(OR($A64="",$B64="",$C64="",N($D64)=0),"",IF(MOD(38-$B64,52)&gt;MOD($C64-$B64,52),"",SUMPRODUCT((Sätze!$B$2:$B$251=$A64)*(Wochenmengen!$C$2:$C$251&gt;0)*(MOD(38-Wochenmengen!$C$2:$C$251,52)&lt;=MOD(Wochenmengen!$D$2:$D$251-Wochenmengen!$C$2:$C$251,52))*Wochenmengen!$F$2:$F$251)/$D64))</f>
        <v/>
      </c>
      <c r="AR64" s="36">
        <f>IF(OR($A64="",$B64="",$C64="",N($D64)=0),"",IF(MOD(39-$B64,52)&gt;MOD($C64-$B64,52),"",SUMPRODUCT((Sätze!$B$2:$B$251=$A64)*(Wochenmengen!$C$2:$C$251&gt;0)*(MOD(39-Wochenmengen!$C$2:$C$251,52)&lt;=MOD(Wochenmengen!$D$2:$D$251-Wochenmengen!$C$2:$C$251,52))*Wochenmengen!$F$2:$F$251)/$D64))</f>
        <v/>
      </c>
      <c r="AS64" s="36">
        <f>IF(OR($A64="",$B64="",$C64="",N($D64)=0),"",IF(MOD(40-$B64,52)&gt;MOD($C64-$B64,52),"",SUMPRODUCT((Sätze!$B$2:$B$251=$A64)*(Wochenmengen!$C$2:$C$251&gt;0)*(MOD(40-Wochenmengen!$C$2:$C$251,52)&lt;=MOD(Wochenmengen!$D$2:$D$251-Wochenmengen!$C$2:$C$251,52))*Wochenmengen!$F$2:$F$251)/$D64))</f>
        <v/>
      </c>
      <c r="AT64" s="36">
        <f>IF(OR($A64="",$B64="",$C64="",N($D64)=0),"",IF(MOD(41-$B64,52)&gt;MOD($C64-$B64,52),"",SUMPRODUCT((Sätze!$B$2:$B$251=$A64)*(Wochenmengen!$C$2:$C$251&gt;0)*(MOD(41-Wochenmengen!$C$2:$C$251,52)&lt;=MOD(Wochenmengen!$D$2:$D$251-Wochenmengen!$C$2:$C$251,52))*Wochenmengen!$F$2:$F$251)/$D64))</f>
        <v/>
      </c>
      <c r="AU64" s="36">
        <f>IF(OR($A64="",$B64="",$C64="",N($D64)=0),"",IF(MOD(42-$B64,52)&gt;MOD($C64-$B64,52),"",SUMPRODUCT((Sätze!$B$2:$B$251=$A64)*(Wochenmengen!$C$2:$C$251&gt;0)*(MOD(42-Wochenmengen!$C$2:$C$251,52)&lt;=MOD(Wochenmengen!$D$2:$D$251-Wochenmengen!$C$2:$C$251,52))*Wochenmengen!$F$2:$F$251)/$D64))</f>
        <v/>
      </c>
      <c r="AV64" s="36">
        <f>IF(OR($A64="",$B64="",$C64="",N($D64)=0),"",IF(MOD(43-$B64,52)&gt;MOD($C64-$B64,52),"",SUMPRODUCT((Sätze!$B$2:$B$251=$A64)*(Wochenmengen!$C$2:$C$251&gt;0)*(MOD(43-Wochenmengen!$C$2:$C$251,52)&lt;=MOD(Wochenmengen!$D$2:$D$251-Wochenmengen!$C$2:$C$251,52))*Wochenmengen!$F$2:$F$251)/$D64))</f>
        <v/>
      </c>
      <c r="AW64" s="36">
        <f>IF(OR($A64="",$B64="",$C64="",N($D64)=0),"",IF(MOD(44-$B64,52)&gt;MOD($C64-$B64,52),"",SUMPRODUCT((Sätze!$B$2:$B$251=$A64)*(Wochenmengen!$C$2:$C$251&gt;0)*(MOD(44-Wochenmengen!$C$2:$C$251,52)&lt;=MOD(Wochenmengen!$D$2:$D$251-Wochenmengen!$C$2:$C$251,52))*Wochenmengen!$F$2:$F$251)/$D64))</f>
        <v/>
      </c>
      <c r="AX64" s="36">
        <f>IF(OR($A64="",$B64="",$C64="",N($D64)=0),"",IF(MOD(45-$B64,52)&gt;MOD($C64-$B64,52),"",SUMPRODUCT((Sätze!$B$2:$B$251=$A64)*(Wochenmengen!$C$2:$C$251&gt;0)*(MOD(45-Wochenmengen!$C$2:$C$251,52)&lt;=MOD(Wochenmengen!$D$2:$D$251-Wochenmengen!$C$2:$C$251,52))*Wochenmengen!$F$2:$F$251)/$D64))</f>
        <v/>
      </c>
      <c r="AY64" s="36">
        <f>IF(OR($A64="",$B64="",$C64="",N($D64)=0),"",IF(MOD(46-$B64,52)&gt;MOD($C64-$B64,52),"",SUMPRODUCT((Sätze!$B$2:$B$251=$A64)*(Wochenmengen!$C$2:$C$251&gt;0)*(MOD(46-Wochenmengen!$C$2:$C$251,52)&lt;=MOD(Wochenmengen!$D$2:$D$251-Wochenmengen!$C$2:$C$251,52))*Wochenmengen!$F$2:$F$251)/$D64))</f>
        <v/>
      </c>
      <c r="AZ64" s="36">
        <f>IF(OR($A64="",$B64="",$C64="",N($D64)=0),"",IF(MOD(47-$B64,52)&gt;MOD($C64-$B64,52),"",SUMPRODUCT((Sätze!$B$2:$B$251=$A64)*(Wochenmengen!$C$2:$C$251&gt;0)*(MOD(47-Wochenmengen!$C$2:$C$251,52)&lt;=MOD(Wochenmengen!$D$2:$D$251-Wochenmengen!$C$2:$C$251,52))*Wochenmengen!$F$2:$F$251)/$D64))</f>
        <v/>
      </c>
      <c r="BA64" s="36">
        <f>IF(OR($A64="",$B64="",$C64="",N($D64)=0),"",IF(MOD(48-$B64,52)&gt;MOD($C64-$B64,52),"",SUMPRODUCT((Sätze!$B$2:$B$251=$A64)*(Wochenmengen!$C$2:$C$251&gt;0)*(MOD(48-Wochenmengen!$C$2:$C$251,52)&lt;=MOD(Wochenmengen!$D$2:$D$251-Wochenmengen!$C$2:$C$251,52))*Wochenmengen!$F$2:$F$251)/$D64))</f>
        <v/>
      </c>
      <c r="BB64" s="36">
        <f>IF(OR($A64="",$B64="",$C64="",N($D64)=0),"",IF(MOD(49-$B64,52)&gt;MOD($C64-$B64,52),"",SUMPRODUCT((Sätze!$B$2:$B$251=$A64)*(Wochenmengen!$C$2:$C$251&gt;0)*(MOD(49-Wochenmengen!$C$2:$C$251,52)&lt;=MOD(Wochenmengen!$D$2:$D$251-Wochenmengen!$C$2:$C$251,52))*Wochenmengen!$F$2:$F$251)/$D64))</f>
        <v/>
      </c>
      <c r="BC64" s="36">
        <f>IF(OR($A64="",$B64="",$C64="",N($D64)=0),"",IF(MOD(50-$B64,52)&gt;MOD($C64-$B64,52),"",SUMPRODUCT((Sätze!$B$2:$B$251=$A64)*(Wochenmengen!$C$2:$C$251&gt;0)*(MOD(50-Wochenmengen!$C$2:$C$251,52)&lt;=MOD(Wochenmengen!$D$2:$D$251-Wochenmengen!$C$2:$C$251,52))*Wochenmengen!$F$2:$F$251)/$D64))</f>
        <v/>
      </c>
      <c r="BD64" s="36">
        <f>IF(OR($A64="",$B64="",$C64="",N($D64)=0),"",IF(MOD(51-$B64,52)&gt;MOD($C64-$B64,52),"",SUMPRODUCT((Sätze!$B$2:$B$251=$A64)*(Wochenmengen!$C$2:$C$251&gt;0)*(MOD(51-Wochenmengen!$C$2:$C$251,52)&lt;=MOD(Wochenmengen!$D$2:$D$251-Wochenmengen!$C$2:$C$251,52))*Wochenmengen!$F$2:$F$251)/$D64))</f>
        <v/>
      </c>
      <c r="BE64" s="36">
        <f>IF(OR($A64="",$B64="",$C64="",N($D64)=0),"",IF(MOD(52-$B64,52)&gt;MOD($C64-$B64,52),"",SUMPRODUCT((Sätze!$B$2:$B$251=$A64)*(Wochenmengen!$C$2:$C$251&gt;0)*(MOD(52-Wochenmengen!$C$2:$C$251,52)&lt;=MOD(Wochenmengen!$D$2:$D$251-Wochenmengen!$C$2:$C$251,52))*Wochenmengen!$F$2:$F$251)/$D64))</f>
        <v/>
      </c>
      <c r="BF64" s="26">
        <f>IF($A64="","",SUMPRODUCT((F64:BE64&lt;&gt;"")*(F64:BE64&lt;1)))</f>
        <v/>
      </c>
    </row>
    <row r="65">
      <c r="A65" s="10">
        <f>IF(Bedarf!$B71="","",Bedarf!$B71)</f>
        <v/>
      </c>
      <c r="B65" s="26">
        <f>IF($A65="","",IF(Bedarf!$E71&lt;&gt;"",Bedarf!$E71,IFERROR(IF(_xlfn.MINIFS(Sätze!$H$2:$H$251,Sätze!$B$2:$B$251,$A65)=0,"",_xlfn.MINIFS(Sätze!$H$2:$H$251,Sätze!$B$2:$B$251,$A65)),"")))</f>
        <v/>
      </c>
      <c r="C65" s="26">
        <f>IF($A65="","",IF(Bedarf!$F71&lt;&gt;"",Bedarf!$F71,IFERROR(IF(_xlfn.MAXIFS(Sätze!$I$2:$I$251,Sätze!$B$2:$B$251,$A65)=0,"",_xlfn.MAXIFS(Sätze!$I$2:$I$251,Sätze!$B$2:$B$251,$A65)),"")))</f>
        <v/>
      </c>
      <c r="D65" s="15">
        <f>IF(OR($A65="",N(Bedarf!$G71)=0),"",Bedarf!$G71)</f>
        <v/>
      </c>
      <c r="E65" s="10">
        <f>IF($A65="","",T(Bedarf!$D71))</f>
        <v/>
      </c>
      <c r="F65" s="36">
        <f>IF(OR($A65="",$B65="",$C65="",N($D65)=0),"",IF(MOD(1-$B65,52)&gt;MOD($C65-$B65,52),"",SUMPRODUCT((Sätze!$B$2:$B$251=$A65)*(Wochenmengen!$C$2:$C$251&gt;0)*(MOD(1-Wochenmengen!$C$2:$C$251,52)&lt;=MOD(Wochenmengen!$D$2:$D$251-Wochenmengen!$C$2:$C$251,52))*Wochenmengen!$F$2:$F$251)/$D65))</f>
        <v/>
      </c>
      <c r="G65" s="36">
        <f>IF(OR($A65="",$B65="",$C65="",N($D65)=0),"",IF(MOD(2-$B65,52)&gt;MOD($C65-$B65,52),"",SUMPRODUCT((Sätze!$B$2:$B$251=$A65)*(Wochenmengen!$C$2:$C$251&gt;0)*(MOD(2-Wochenmengen!$C$2:$C$251,52)&lt;=MOD(Wochenmengen!$D$2:$D$251-Wochenmengen!$C$2:$C$251,52))*Wochenmengen!$F$2:$F$251)/$D65))</f>
        <v/>
      </c>
      <c r="H65" s="36">
        <f>IF(OR($A65="",$B65="",$C65="",N($D65)=0),"",IF(MOD(3-$B65,52)&gt;MOD($C65-$B65,52),"",SUMPRODUCT((Sätze!$B$2:$B$251=$A65)*(Wochenmengen!$C$2:$C$251&gt;0)*(MOD(3-Wochenmengen!$C$2:$C$251,52)&lt;=MOD(Wochenmengen!$D$2:$D$251-Wochenmengen!$C$2:$C$251,52))*Wochenmengen!$F$2:$F$251)/$D65))</f>
        <v/>
      </c>
      <c r="I65" s="36">
        <f>IF(OR($A65="",$B65="",$C65="",N($D65)=0),"",IF(MOD(4-$B65,52)&gt;MOD($C65-$B65,52),"",SUMPRODUCT((Sätze!$B$2:$B$251=$A65)*(Wochenmengen!$C$2:$C$251&gt;0)*(MOD(4-Wochenmengen!$C$2:$C$251,52)&lt;=MOD(Wochenmengen!$D$2:$D$251-Wochenmengen!$C$2:$C$251,52))*Wochenmengen!$F$2:$F$251)/$D65))</f>
        <v/>
      </c>
      <c r="J65" s="36">
        <f>IF(OR($A65="",$B65="",$C65="",N($D65)=0),"",IF(MOD(5-$B65,52)&gt;MOD($C65-$B65,52),"",SUMPRODUCT((Sätze!$B$2:$B$251=$A65)*(Wochenmengen!$C$2:$C$251&gt;0)*(MOD(5-Wochenmengen!$C$2:$C$251,52)&lt;=MOD(Wochenmengen!$D$2:$D$251-Wochenmengen!$C$2:$C$251,52))*Wochenmengen!$F$2:$F$251)/$D65))</f>
        <v/>
      </c>
      <c r="K65" s="36">
        <f>IF(OR($A65="",$B65="",$C65="",N($D65)=0),"",IF(MOD(6-$B65,52)&gt;MOD($C65-$B65,52),"",SUMPRODUCT((Sätze!$B$2:$B$251=$A65)*(Wochenmengen!$C$2:$C$251&gt;0)*(MOD(6-Wochenmengen!$C$2:$C$251,52)&lt;=MOD(Wochenmengen!$D$2:$D$251-Wochenmengen!$C$2:$C$251,52))*Wochenmengen!$F$2:$F$251)/$D65))</f>
        <v/>
      </c>
      <c r="L65" s="36">
        <f>IF(OR($A65="",$B65="",$C65="",N($D65)=0),"",IF(MOD(7-$B65,52)&gt;MOD($C65-$B65,52),"",SUMPRODUCT((Sätze!$B$2:$B$251=$A65)*(Wochenmengen!$C$2:$C$251&gt;0)*(MOD(7-Wochenmengen!$C$2:$C$251,52)&lt;=MOD(Wochenmengen!$D$2:$D$251-Wochenmengen!$C$2:$C$251,52))*Wochenmengen!$F$2:$F$251)/$D65))</f>
        <v/>
      </c>
      <c r="M65" s="36">
        <f>IF(OR($A65="",$B65="",$C65="",N($D65)=0),"",IF(MOD(8-$B65,52)&gt;MOD($C65-$B65,52),"",SUMPRODUCT((Sätze!$B$2:$B$251=$A65)*(Wochenmengen!$C$2:$C$251&gt;0)*(MOD(8-Wochenmengen!$C$2:$C$251,52)&lt;=MOD(Wochenmengen!$D$2:$D$251-Wochenmengen!$C$2:$C$251,52))*Wochenmengen!$F$2:$F$251)/$D65))</f>
        <v/>
      </c>
      <c r="N65" s="36">
        <f>IF(OR($A65="",$B65="",$C65="",N($D65)=0),"",IF(MOD(9-$B65,52)&gt;MOD($C65-$B65,52),"",SUMPRODUCT((Sätze!$B$2:$B$251=$A65)*(Wochenmengen!$C$2:$C$251&gt;0)*(MOD(9-Wochenmengen!$C$2:$C$251,52)&lt;=MOD(Wochenmengen!$D$2:$D$251-Wochenmengen!$C$2:$C$251,52))*Wochenmengen!$F$2:$F$251)/$D65))</f>
        <v/>
      </c>
      <c r="O65" s="36">
        <f>IF(OR($A65="",$B65="",$C65="",N($D65)=0),"",IF(MOD(10-$B65,52)&gt;MOD($C65-$B65,52),"",SUMPRODUCT((Sätze!$B$2:$B$251=$A65)*(Wochenmengen!$C$2:$C$251&gt;0)*(MOD(10-Wochenmengen!$C$2:$C$251,52)&lt;=MOD(Wochenmengen!$D$2:$D$251-Wochenmengen!$C$2:$C$251,52))*Wochenmengen!$F$2:$F$251)/$D65))</f>
        <v/>
      </c>
      <c r="P65" s="36">
        <f>IF(OR($A65="",$B65="",$C65="",N($D65)=0),"",IF(MOD(11-$B65,52)&gt;MOD($C65-$B65,52),"",SUMPRODUCT((Sätze!$B$2:$B$251=$A65)*(Wochenmengen!$C$2:$C$251&gt;0)*(MOD(11-Wochenmengen!$C$2:$C$251,52)&lt;=MOD(Wochenmengen!$D$2:$D$251-Wochenmengen!$C$2:$C$251,52))*Wochenmengen!$F$2:$F$251)/$D65))</f>
        <v/>
      </c>
      <c r="Q65" s="36">
        <f>IF(OR($A65="",$B65="",$C65="",N($D65)=0),"",IF(MOD(12-$B65,52)&gt;MOD($C65-$B65,52),"",SUMPRODUCT((Sätze!$B$2:$B$251=$A65)*(Wochenmengen!$C$2:$C$251&gt;0)*(MOD(12-Wochenmengen!$C$2:$C$251,52)&lt;=MOD(Wochenmengen!$D$2:$D$251-Wochenmengen!$C$2:$C$251,52))*Wochenmengen!$F$2:$F$251)/$D65))</f>
        <v/>
      </c>
      <c r="R65" s="36">
        <f>IF(OR($A65="",$B65="",$C65="",N($D65)=0),"",IF(MOD(13-$B65,52)&gt;MOD($C65-$B65,52),"",SUMPRODUCT((Sätze!$B$2:$B$251=$A65)*(Wochenmengen!$C$2:$C$251&gt;0)*(MOD(13-Wochenmengen!$C$2:$C$251,52)&lt;=MOD(Wochenmengen!$D$2:$D$251-Wochenmengen!$C$2:$C$251,52))*Wochenmengen!$F$2:$F$251)/$D65))</f>
        <v/>
      </c>
      <c r="S65" s="36">
        <f>IF(OR($A65="",$B65="",$C65="",N($D65)=0),"",IF(MOD(14-$B65,52)&gt;MOD($C65-$B65,52),"",SUMPRODUCT((Sätze!$B$2:$B$251=$A65)*(Wochenmengen!$C$2:$C$251&gt;0)*(MOD(14-Wochenmengen!$C$2:$C$251,52)&lt;=MOD(Wochenmengen!$D$2:$D$251-Wochenmengen!$C$2:$C$251,52))*Wochenmengen!$F$2:$F$251)/$D65))</f>
        <v/>
      </c>
      <c r="T65" s="36">
        <f>IF(OR($A65="",$B65="",$C65="",N($D65)=0),"",IF(MOD(15-$B65,52)&gt;MOD($C65-$B65,52),"",SUMPRODUCT((Sätze!$B$2:$B$251=$A65)*(Wochenmengen!$C$2:$C$251&gt;0)*(MOD(15-Wochenmengen!$C$2:$C$251,52)&lt;=MOD(Wochenmengen!$D$2:$D$251-Wochenmengen!$C$2:$C$251,52))*Wochenmengen!$F$2:$F$251)/$D65))</f>
        <v/>
      </c>
      <c r="U65" s="36">
        <f>IF(OR($A65="",$B65="",$C65="",N($D65)=0),"",IF(MOD(16-$B65,52)&gt;MOD($C65-$B65,52),"",SUMPRODUCT((Sätze!$B$2:$B$251=$A65)*(Wochenmengen!$C$2:$C$251&gt;0)*(MOD(16-Wochenmengen!$C$2:$C$251,52)&lt;=MOD(Wochenmengen!$D$2:$D$251-Wochenmengen!$C$2:$C$251,52))*Wochenmengen!$F$2:$F$251)/$D65))</f>
        <v/>
      </c>
      <c r="V65" s="36">
        <f>IF(OR($A65="",$B65="",$C65="",N($D65)=0),"",IF(MOD(17-$B65,52)&gt;MOD($C65-$B65,52),"",SUMPRODUCT((Sätze!$B$2:$B$251=$A65)*(Wochenmengen!$C$2:$C$251&gt;0)*(MOD(17-Wochenmengen!$C$2:$C$251,52)&lt;=MOD(Wochenmengen!$D$2:$D$251-Wochenmengen!$C$2:$C$251,52))*Wochenmengen!$F$2:$F$251)/$D65))</f>
        <v/>
      </c>
      <c r="W65" s="36">
        <f>IF(OR($A65="",$B65="",$C65="",N($D65)=0),"",IF(MOD(18-$B65,52)&gt;MOD($C65-$B65,52),"",SUMPRODUCT((Sätze!$B$2:$B$251=$A65)*(Wochenmengen!$C$2:$C$251&gt;0)*(MOD(18-Wochenmengen!$C$2:$C$251,52)&lt;=MOD(Wochenmengen!$D$2:$D$251-Wochenmengen!$C$2:$C$251,52))*Wochenmengen!$F$2:$F$251)/$D65))</f>
        <v/>
      </c>
      <c r="X65" s="36">
        <f>IF(OR($A65="",$B65="",$C65="",N($D65)=0),"",IF(MOD(19-$B65,52)&gt;MOD($C65-$B65,52),"",SUMPRODUCT((Sätze!$B$2:$B$251=$A65)*(Wochenmengen!$C$2:$C$251&gt;0)*(MOD(19-Wochenmengen!$C$2:$C$251,52)&lt;=MOD(Wochenmengen!$D$2:$D$251-Wochenmengen!$C$2:$C$251,52))*Wochenmengen!$F$2:$F$251)/$D65))</f>
        <v/>
      </c>
      <c r="Y65" s="36">
        <f>IF(OR($A65="",$B65="",$C65="",N($D65)=0),"",IF(MOD(20-$B65,52)&gt;MOD($C65-$B65,52),"",SUMPRODUCT((Sätze!$B$2:$B$251=$A65)*(Wochenmengen!$C$2:$C$251&gt;0)*(MOD(20-Wochenmengen!$C$2:$C$251,52)&lt;=MOD(Wochenmengen!$D$2:$D$251-Wochenmengen!$C$2:$C$251,52))*Wochenmengen!$F$2:$F$251)/$D65))</f>
        <v/>
      </c>
      <c r="Z65" s="36">
        <f>IF(OR($A65="",$B65="",$C65="",N($D65)=0),"",IF(MOD(21-$B65,52)&gt;MOD($C65-$B65,52),"",SUMPRODUCT((Sätze!$B$2:$B$251=$A65)*(Wochenmengen!$C$2:$C$251&gt;0)*(MOD(21-Wochenmengen!$C$2:$C$251,52)&lt;=MOD(Wochenmengen!$D$2:$D$251-Wochenmengen!$C$2:$C$251,52))*Wochenmengen!$F$2:$F$251)/$D65))</f>
        <v/>
      </c>
      <c r="AA65" s="36">
        <f>IF(OR($A65="",$B65="",$C65="",N($D65)=0),"",IF(MOD(22-$B65,52)&gt;MOD($C65-$B65,52),"",SUMPRODUCT((Sätze!$B$2:$B$251=$A65)*(Wochenmengen!$C$2:$C$251&gt;0)*(MOD(22-Wochenmengen!$C$2:$C$251,52)&lt;=MOD(Wochenmengen!$D$2:$D$251-Wochenmengen!$C$2:$C$251,52))*Wochenmengen!$F$2:$F$251)/$D65))</f>
        <v/>
      </c>
      <c r="AB65" s="36">
        <f>IF(OR($A65="",$B65="",$C65="",N($D65)=0),"",IF(MOD(23-$B65,52)&gt;MOD($C65-$B65,52),"",SUMPRODUCT((Sätze!$B$2:$B$251=$A65)*(Wochenmengen!$C$2:$C$251&gt;0)*(MOD(23-Wochenmengen!$C$2:$C$251,52)&lt;=MOD(Wochenmengen!$D$2:$D$251-Wochenmengen!$C$2:$C$251,52))*Wochenmengen!$F$2:$F$251)/$D65))</f>
        <v/>
      </c>
      <c r="AC65" s="36">
        <f>IF(OR($A65="",$B65="",$C65="",N($D65)=0),"",IF(MOD(24-$B65,52)&gt;MOD($C65-$B65,52),"",SUMPRODUCT((Sätze!$B$2:$B$251=$A65)*(Wochenmengen!$C$2:$C$251&gt;0)*(MOD(24-Wochenmengen!$C$2:$C$251,52)&lt;=MOD(Wochenmengen!$D$2:$D$251-Wochenmengen!$C$2:$C$251,52))*Wochenmengen!$F$2:$F$251)/$D65))</f>
        <v/>
      </c>
      <c r="AD65" s="36">
        <f>IF(OR($A65="",$B65="",$C65="",N($D65)=0),"",IF(MOD(25-$B65,52)&gt;MOD($C65-$B65,52),"",SUMPRODUCT((Sätze!$B$2:$B$251=$A65)*(Wochenmengen!$C$2:$C$251&gt;0)*(MOD(25-Wochenmengen!$C$2:$C$251,52)&lt;=MOD(Wochenmengen!$D$2:$D$251-Wochenmengen!$C$2:$C$251,52))*Wochenmengen!$F$2:$F$251)/$D65))</f>
        <v/>
      </c>
      <c r="AE65" s="36">
        <f>IF(OR($A65="",$B65="",$C65="",N($D65)=0),"",IF(MOD(26-$B65,52)&gt;MOD($C65-$B65,52),"",SUMPRODUCT((Sätze!$B$2:$B$251=$A65)*(Wochenmengen!$C$2:$C$251&gt;0)*(MOD(26-Wochenmengen!$C$2:$C$251,52)&lt;=MOD(Wochenmengen!$D$2:$D$251-Wochenmengen!$C$2:$C$251,52))*Wochenmengen!$F$2:$F$251)/$D65))</f>
        <v/>
      </c>
      <c r="AF65" s="36">
        <f>IF(OR($A65="",$B65="",$C65="",N($D65)=0),"",IF(MOD(27-$B65,52)&gt;MOD($C65-$B65,52),"",SUMPRODUCT((Sätze!$B$2:$B$251=$A65)*(Wochenmengen!$C$2:$C$251&gt;0)*(MOD(27-Wochenmengen!$C$2:$C$251,52)&lt;=MOD(Wochenmengen!$D$2:$D$251-Wochenmengen!$C$2:$C$251,52))*Wochenmengen!$F$2:$F$251)/$D65))</f>
        <v/>
      </c>
      <c r="AG65" s="36">
        <f>IF(OR($A65="",$B65="",$C65="",N($D65)=0),"",IF(MOD(28-$B65,52)&gt;MOD($C65-$B65,52),"",SUMPRODUCT((Sätze!$B$2:$B$251=$A65)*(Wochenmengen!$C$2:$C$251&gt;0)*(MOD(28-Wochenmengen!$C$2:$C$251,52)&lt;=MOD(Wochenmengen!$D$2:$D$251-Wochenmengen!$C$2:$C$251,52))*Wochenmengen!$F$2:$F$251)/$D65))</f>
        <v/>
      </c>
      <c r="AH65" s="36">
        <f>IF(OR($A65="",$B65="",$C65="",N($D65)=0),"",IF(MOD(29-$B65,52)&gt;MOD($C65-$B65,52),"",SUMPRODUCT((Sätze!$B$2:$B$251=$A65)*(Wochenmengen!$C$2:$C$251&gt;0)*(MOD(29-Wochenmengen!$C$2:$C$251,52)&lt;=MOD(Wochenmengen!$D$2:$D$251-Wochenmengen!$C$2:$C$251,52))*Wochenmengen!$F$2:$F$251)/$D65))</f>
        <v/>
      </c>
      <c r="AI65" s="36">
        <f>IF(OR($A65="",$B65="",$C65="",N($D65)=0),"",IF(MOD(30-$B65,52)&gt;MOD($C65-$B65,52),"",SUMPRODUCT((Sätze!$B$2:$B$251=$A65)*(Wochenmengen!$C$2:$C$251&gt;0)*(MOD(30-Wochenmengen!$C$2:$C$251,52)&lt;=MOD(Wochenmengen!$D$2:$D$251-Wochenmengen!$C$2:$C$251,52))*Wochenmengen!$F$2:$F$251)/$D65))</f>
        <v/>
      </c>
      <c r="AJ65" s="36">
        <f>IF(OR($A65="",$B65="",$C65="",N($D65)=0),"",IF(MOD(31-$B65,52)&gt;MOD($C65-$B65,52),"",SUMPRODUCT((Sätze!$B$2:$B$251=$A65)*(Wochenmengen!$C$2:$C$251&gt;0)*(MOD(31-Wochenmengen!$C$2:$C$251,52)&lt;=MOD(Wochenmengen!$D$2:$D$251-Wochenmengen!$C$2:$C$251,52))*Wochenmengen!$F$2:$F$251)/$D65))</f>
        <v/>
      </c>
      <c r="AK65" s="36">
        <f>IF(OR($A65="",$B65="",$C65="",N($D65)=0),"",IF(MOD(32-$B65,52)&gt;MOD($C65-$B65,52),"",SUMPRODUCT((Sätze!$B$2:$B$251=$A65)*(Wochenmengen!$C$2:$C$251&gt;0)*(MOD(32-Wochenmengen!$C$2:$C$251,52)&lt;=MOD(Wochenmengen!$D$2:$D$251-Wochenmengen!$C$2:$C$251,52))*Wochenmengen!$F$2:$F$251)/$D65))</f>
        <v/>
      </c>
      <c r="AL65" s="36">
        <f>IF(OR($A65="",$B65="",$C65="",N($D65)=0),"",IF(MOD(33-$B65,52)&gt;MOD($C65-$B65,52),"",SUMPRODUCT((Sätze!$B$2:$B$251=$A65)*(Wochenmengen!$C$2:$C$251&gt;0)*(MOD(33-Wochenmengen!$C$2:$C$251,52)&lt;=MOD(Wochenmengen!$D$2:$D$251-Wochenmengen!$C$2:$C$251,52))*Wochenmengen!$F$2:$F$251)/$D65))</f>
        <v/>
      </c>
      <c r="AM65" s="36">
        <f>IF(OR($A65="",$B65="",$C65="",N($D65)=0),"",IF(MOD(34-$B65,52)&gt;MOD($C65-$B65,52),"",SUMPRODUCT((Sätze!$B$2:$B$251=$A65)*(Wochenmengen!$C$2:$C$251&gt;0)*(MOD(34-Wochenmengen!$C$2:$C$251,52)&lt;=MOD(Wochenmengen!$D$2:$D$251-Wochenmengen!$C$2:$C$251,52))*Wochenmengen!$F$2:$F$251)/$D65))</f>
        <v/>
      </c>
      <c r="AN65" s="36">
        <f>IF(OR($A65="",$B65="",$C65="",N($D65)=0),"",IF(MOD(35-$B65,52)&gt;MOD($C65-$B65,52),"",SUMPRODUCT((Sätze!$B$2:$B$251=$A65)*(Wochenmengen!$C$2:$C$251&gt;0)*(MOD(35-Wochenmengen!$C$2:$C$251,52)&lt;=MOD(Wochenmengen!$D$2:$D$251-Wochenmengen!$C$2:$C$251,52))*Wochenmengen!$F$2:$F$251)/$D65))</f>
        <v/>
      </c>
      <c r="AO65" s="36">
        <f>IF(OR($A65="",$B65="",$C65="",N($D65)=0),"",IF(MOD(36-$B65,52)&gt;MOD($C65-$B65,52),"",SUMPRODUCT((Sätze!$B$2:$B$251=$A65)*(Wochenmengen!$C$2:$C$251&gt;0)*(MOD(36-Wochenmengen!$C$2:$C$251,52)&lt;=MOD(Wochenmengen!$D$2:$D$251-Wochenmengen!$C$2:$C$251,52))*Wochenmengen!$F$2:$F$251)/$D65))</f>
        <v/>
      </c>
      <c r="AP65" s="36">
        <f>IF(OR($A65="",$B65="",$C65="",N($D65)=0),"",IF(MOD(37-$B65,52)&gt;MOD($C65-$B65,52),"",SUMPRODUCT((Sätze!$B$2:$B$251=$A65)*(Wochenmengen!$C$2:$C$251&gt;0)*(MOD(37-Wochenmengen!$C$2:$C$251,52)&lt;=MOD(Wochenmengen!$D$2:$D$251-Wochenmengen!$C$2:$C$251,52))*Wochenmengen!$F$2:$F$251)/$D65))</f>
        <v/>
      </c>
      <c r="AQ65" s="36">
        <f>IF(OR($A65="",$B65="",$C65="",N($D65)=0),"",IF(MOD(38-$B65,52)&gt;MOD($C65-$B65,52),"",SUMPRODUCT((Sätze!$B$2:$B$251=$A65)*(Wochenmengen!$C$2:$C$251&gt;0)*(MOD(38-Wochenmengen!$C$2:$C$251,52)&lt;=MOD(Wochenmengen!$D$2:$D$251-Wochenmengen!$C$2:$C$251,52))*Wochenmengen!$F$2:$F$251)/$D65))</f>
        <v/>
      </c>
      <c r="AR65" s="36">
        <f>IF(OR($A65="",$B65="",$C65="",N($D65)=0),"",IF(MOD(39-$B65,52)&gt;MOD($C65-$B65,52),"",SUMPRODUCT((Sätze!$B$2:$B$251=$A65)*(Wochenmengen!$C$2:$C$251&gt;0)*(MOD(39-Wochenmengen!$C$2:$C$251,52)&lt;=MOD(Wochenmengen!$D$2:$D$251-Wochenmengen!$C$2:$C$251,52))*Wochenmengen!$F$2:$F$251)/$D65))</f>
        <v/>
      </c>
      <c r="AS65" s="36">
        <f>IF(OR($A65="",$B65="",$C65="",N($D65)=0),"",IF(MOD(40-$B65,52)&gt;MOD($C65-$B65,52),"",SUMPRODUCT((Sätze!$B$2:$B$251=$A65)*(Wochenmengen!$C$2:$C$251&gt;0)*(MOD(40-Wochenmengen!$C$2:$C$251,52)&lt;=MOD(Wochenmengen!$D$2:$D$251-Wochenmengen!$C$2:$C$251,52))*Wochenmengen!$F$2:$F$251)/$D65))</f>
        <v/>
      </c>
      <c r="AT65" s="36">
        <f>IF(OR($A65="",$B65="",$C65="",N($D65)=0),"",IF(MOD(41-$B65,52)&gt;MOD($C65-$B65,52),"",SUMPRODUCT((Sätze!$B$2:$B$251=$A65)*(Wochenmengen!$C$2:$C$251&gt;0)*(MOD(41-Wochenmengen!$C$2:$C$251,52)&lt;=MOD(Wochenmengen!$D$2:$D$251-Wochenmengen!$C$2:$C$251,52))*Wochenmengen!$F$2:$F$251)/$D65))</f>
        <v/>
      </c>
      <c r="AU65" s="36">
        <f>IF(OR($A65="",$B65="",$C65="",N($D65)=0),"",IF(MOD(42-$B65,52)&gt;MOD($C65-$B65,52),"",SUMPRODUCT((Sätze!$B$2:$B$251=$A65)*(Wochenmengen!$C$2:$C$251&gt;0)*(MOD(42-Wochenmengen!$C$2:$C$251,52)&lt;=MOD(Wochenmengen!$D$2:$D$251-Wochenmengen!$C$2:$C$251,52))*Wochenmengen!$F$2:$F$251)/$D65))</f>
        <v/>
      </c>
      <c r="AV65" s="36">
        <f>IF(OR($A65="",$B65="",$C65="",N($D65)=0),"",IF(MOD(43-$B65,52)&gt;MOD($C65-$B65,52),"",SUMPRODUCT((Sätze!$B$2:$B$251=$A65)*(Wochenmengen!$C$2:$C$251&gt;0)*(MOD(43-Wochenmengen!$C$2:$C$251,52)&lt;=MOD(Wochenmengen!$D$2:$D$251-Wochenmengen!$C$2:$C$251,52))*Wochenmengen!$F$2:$F$251)/$D65))</f>
        <v/>
      </c>
      <c r="AW65" s="36">
        <f>IF(OR($A65="",$B65="",$C65="",N($D65)=0),"",IF(MOD(44-$B65,52)&gt;MOD($C65-$B65,52),"",SUMPRODUCT((Sätze!$B$2:$B$251=$A65)*(Wochenmengen!$C$2:$C$251&gt;0)*(MOD(44-Wochenmengen!$C$2:$C$251,52)&lt;=MOD(Wochenmengen!$D$2:$D$251-Wochenmengen!$C$2:$C$251,52))*Wochenmengen!$F$2:$F$251)/$D65))</f>
        <v/>
      </c>
      <c r="AX65" s="36">
        <f>IF(OR($A65="",$B65="",$C65="",N($D65)=0),"",IF(MOD(45-$B65,52)&gt;MOD($C65-$B65,52),"",SUMPRODUCT((Sätze!$B$2:$B$251=$A65)*(Wochenmengen!$C$2:$C$251&gt;0)*(MOD(45-Wochenmengen!$C$2:$C$251,52)&lt;=MOD(Wochenmengen!$D$2:$D$251-Wochenmengen!$C$2:$C$251,52))*Wochenmengen!$F$2:$F$251)/$D65))</f>
        <v/>
      </c>
      <c r="AY65" s="36">
        <f>IF(OR($A65="",$B65="",$C65="",N($D65)=0),"",IF(MOD(46-$B65,52)&gt;MOD($C65-$B65,52),"",SUMPRODUCT((Sätze!$B$2:$B$251=$A65)*(Wochenmengen!$C$2:$C$251&gt;0)*(MOD(46-Wochenmengen!$C$2:$C$251,52)&lt;=MOD(Wochenmengen!$D$2:$D$251-Wochenmengen!$C$2:$C$251,52))*Wochenmengen!$F$2:$F$251)/$D65))</f>
        <v/>
      </c>
      <c r="AZ65" s="36">
        <f>IF(OR($A65="",$B65="",$C65="",N($D65)=0),"",IF(MOD(47-$B65,52)&gt;MOD($C65-$B65,52),"",SUMPRODUCT((Sätze!$B$2:$B$251=$A65)*(Wochenmengen!$C$2:$C$251&gt;0)*(MOD(47-Wochenmengen!$C$2:$C$251,52)&lt;=MOD(Wochenmengen!$D$2:$D$251-Wochenmengen!$C$2:$C$251,52))*Wochenmengen!$F$2:$F$251)/$D65))</f>
        <v/>
      </c>
      <c r="BA65" s="36">
        <f>IF(OR($A65="",$B65="",$C65="",N($D65)=0),"",IF(MOD(48-$B65,52)&gt;MOD($C65-$B65,52),"",SUMPRODUCT((Sätze!$B$2:$B$251=$A65)*(Wochenmengen!$C$2:$C$251&gt;0)*(MOD(48-Wochenmengen!$C$2:$C$251,52)&lt;=MOD(Wochenmengen!$D$2:$D$251-Wochenmengen!$C$2:$C$251,52))*Wochenmengen!$F$2:$F$251)/$D65))</f>
        <v/>
      </c>
      <c r="BB65" s="36">
        <f>IF(OR($A65="",$B65="",$C65="",N($D65)=0),"",IF(MOD(49-$B65,52)&gt;MOD($C65-$B65,52),"",SUMPRODUCT((Sätze!$B$2:$B$251=$A65)*(Wochenmengen!$C$2:$C$251&gt;0)*(MOD(49-Wochenmengen!$C$2:$C$251,52)&lt;=MOD(Wochenmengen!$D$2:$D$251-Wochenmengen!$C$2:$C$251,52))*Wochenmengen!$F$2:$F$251)/$D65))</f>
        <v/>
      </c>
      <c r="BC65" s="36">
        <f>IF(OR($A65="",$B65="",$C65="",N($D65)=0),"",IF(MOD(50-$B65,52)&gt;MOD($C65-$B65,52),"",SUMPRODUCT((Sätze!$B$2:$B$251=$A65)*(Wochenmengen!$C$2:$C$251&gt;0)*(MOD(50-Wochenmengen!$C$2:$C$251,52)&lt;=MOD(Wochenmengen!$D$2:$D$251-Wochenmengen!$C$2:$C$251,52))*Wochenmengen!$F$2:$F$251)/$D65))</f>
        <v/>
      </c>
      <c r="BD65" s="36">
        <f>IF(OR($A65="",$B65="",$C65="",N($D65)=0),"",IF(MOD(51-$B65,52)&gt;MOD($C65-$B65,52),"",SUMPRODUCT((Sätze!$B$2:$B$251=$A65)*(Wochenmengen!$C$2:$C$251&gt;0)*(MOD(51-Wochenmengen!$C$2:$C$251,52)&lt;=MOD(Wochenmengen!$D$2:$D$251-Wochenmengen!$C$2:$C$251,52))*Wochenmengen!$F$2:$F$251)/$D65))</f>
        <v/>
      </c>
      <c r="BE65" s="36">
        <f>IF(OR($A65="",$B65="",$C65="",N($D65)=0),"",IF(MOD(52-$B65,52)&gt;MOD($C65-$B65,52),"",SUMPRODUCT((Sätze!$B$2:$B$251=$A65)*(Wochenmengen!$C$2:$C$251&gt;0)*(MOD(52-Wochenmengen!$C$2:$C$251,52)&lt;=MOD(Wochenmengen!$D$2:$D$251-Wochenmengen!$C$2:$C$251,52))*Wochenmengen!$F$2:$F$251)/$D65))</f>
        <v/>
      </c>
      <c r="BF65" s="26">
        <f>IF($A65="","",SUMPRODUCT((F65:BE65&lt;&gt;"")*(F65:BE65&lt;1)))</f>
        <v/>
      </c>
    </row>
    <row r="66">
      <c r="A66" s="10">
        <f>IF(Bedarf!$B72="","",Bedarf!$B72)</f>
        <v/>
      </c>
      <c r="B66" s="26">
        <f>IF($A66="","",IF(Bedarf!$E72&lt;&gt;"",Bedarf!$E72,IFERROR(IF(_xlfn.MINIFS(Sätze!$H$2:$H$251,Sätze!$B$2:$B$251,$A66)=0,"",_xlfn.MINIFS(Sätze!$H$2:$H$251,Sätze!$B$2:$B$251,$A66)),"")))</f>
        <v/>
      </c>
      <c r="C66" s="26">
        <f>IF($A66="","",IF(Bedarf!$F72&lt;&gt;"",Bedarf!$F72,IFERROR(IF(_xlfn.MAXIFS(Sätze!$I$2:$I$251,Sätze!$B$2:$B$251,$A66)=0,"",_xlfn.MAXIFS(Sätze!$I$2:$I$251,Sätze!$B$2:$B$251,$A66)),"")))</f>
        <v/>
      </c>
      <c r="D66" s="15">
        <f>IF(OR($A66="",N(Bedarf!$G72)=0),"",Bedarf!$G72)</f>
        <v/>
      </c>
      <c r="E66" s="10">
        <f>IF($A66="","",T(Bedarf!$D72))</f>
        <v/>
      </c>
      <c r="F66" s="36">
        <f>IF(OR($A66="",$B66="",$C66="",N($D66)=0),"",IF(MOD(1-$B66,52)&gt;MOD($C66-$B66,52),"",SUMPRODUCT((Sätze!$B$2:$B$251=$A66)*(Wochenmengen!$C$2:$C$251&gt;0)*(MOD(1-Wochenmengen!$C$2:$C$251,52)&lt;=MOD(Wochenmengen!$D$2:$D$251-Wochenmengen!$C$2:$C$251,52))*Wochenmengen!$F$2:$F$251)/$D66))</f>
        <v/>
      </c>
      <c r="G66" s="36">
        <f>IF(OR($A66="",$B66="",$C66="",N($D66)=0),"",IF(MOD(2-$B66,52)&gt;MOD($C66-$B66,52),"",SUMPRODUCT((Sätze!$B$2:$B$251=$A66)*(Wochenmengen!$C$2:$C$251&gt;0)*(MOD(2-Wochenmengen!$C$2:$C$251,52)&lt;=MOD(Wochenmengen!$D$2:$D$251-Wochenmengen!$C$2:$C$251,52))*Wochenmengen!$F$2:$F$251)/$D66))</f>
        <v/>
      </c>
      <c r="H66" s="36">
        <f>IF(OR($A66="",$B66="",$C66="",N($D66)=0),"",IF(MOD(3-$B66,52)&gt;MOD($C66-$B66,52),"",SUMPRODUCT((Sätze!$B$2:$B$251=$A66)*(Wochenmengen!$C$2:$C$251&gt;0)*(MOD(3-Wochenmengen!$C$2:$C$251,52)&lt;=MOD(Wochenmengen!$D$2:$D$251-Wochenmengen!$C$2:$C$251,52))*Wochenmengen!$F$2:$F$251)/$D66))</f>
        <v/>
      </c>
      <c r="I66" s="36">
        <f>IF(OR($A66="",$B66="",$C66="",N($D66)=0),"",IF(MOD(4-$B66,52)&gt;MOD($C66-$B66,52),"",SUMPRODUCT((Sätze!$B$2:$B$251=$A66)*(Wochenmengen!$C$2:$C$251&gt;0)*(MOD(4-Wochenmengen!$C$2:$C$251,52)&lt;=MOD(Wochenmengen!$D$2:$D$251-Wochenmengen!$C$2:$C$251,52))*Wochenmengen!$F$2:$F$251)/$D66))</f>
        <v/>
      </c>
      <c r="J66" s="36">
        <f>IF(OR($A66="",$B66="",$C66="",N($D66)=0),"",IF(MOD(5-$B66,52)&gt;MOD($C66-$B66,52),"",SUMPRODUCT((Sätze!$B$2:$B$251=$A66)*(Wochenmengen!$C$2:$C$251&gt;0)*(MOD(5-Wochenmengen!$C$2:$C$251,52)&lt;=MOD(Wochenmengen!$D$2:$D$251-Wochenmengen!$C$2:$C$251,52))*Wochenmengen!$F$2:$F$251)/$D66))</f>
        <v/>
      </c>
      <c r="K66" s="36">
        <f>IF(OR($A66="",$B66="",$C66="",N($D66)=0),"",IF(MOD(6-$B66,52)&gt;MOD($C66-$B66,52),"",SUMPRODUCT((Sätze!$B$2:$B$251=$A66)*(Wochenmengen!$C$2:$C$251&gt;0)*(MOD(6-Wochenmengen!$C$2:$C$251,52)&lt;=MOD(Wochenmengen!$D$2:$D$251-Wochenmengen!$C$2:$C$251,52))*Wochenmengen!$F$2:$F$251)/$D66))</f>
        <v/>
      </c>
      <c r="L66" s="36">
        <f>IF(OR($A66="",$B66="",$C66="",N($D66)=0),"",IF(MOD(7-$B66,52)&gt;MOD($C66-$B66,52),"",SUMPRODUCT((Sätze!$B$2:$B$251=$A66)*(Wochenmengen!$C$2:$C$251&gt;0)*(MOD(7-Wochenmengen!$C$2:$C$251,52)&lt;=MOD(Wochenmengen!$D$2:$D$251-Wochenmengen!$C$2:$C$251,52))*Wochenmengen!$F$2:$F$251)/$D66))</f>
        <v/>
      </c>
      <c r="M66" s="36">
        <f>IF(OR($A66="",$B66="",$C66="",N($D66)=0),"",IF(MOD(8-$B66,52)&gt;MOD($C66-$B66,52),"",SUMPRODUCT((Sätze!$B$2:$B$251=$A66)*(Wochenmengen!$C$2:$C$251&gt;0)*(MOD(8-Wochenmengen!$C$2:$C$251,52)&lt;=MOD(Wochenmengen!$D$2:$D$251-Wochenmengen!$C$2:$C$251,52))*Wochenmengen!$F$2:$F$251)/$D66))</f>
        <v/>
      </c>
      <c r="N66" s="36">
        <f>IF(OR($A66="",$B66="",$C66="",N($D66)=0),"",IF(MOD(9-$B66,52)&gt;MOD($C66-$B66,52),"",SUMPRODUCT((Sätze!$B$2:$B$251=$A66)*(Wochenmengen!$C$2:$C$251&gt;0)*(MOD(9-Wochenmengen!$C$2:$C$251,52)&lt;=MOD(Wochenmengen!$D$2:$D$251-Wochenmengen!$C$2:$C$251,52))*Wochenmengen!$F$2:$F$251)/$D66))</f>
        <v/>
      </c>
      <c r="O66" s="36">
        <f>IF(OR($A66="",$B66="",$C66="",N($D66)=0),"",IF(MOD(10-$B66,52)&gt;MOD($C66-$B66,52),"",SUMPRODUCT((Sätze!$B$2:$B$251=$A66)*(Wochenmengen!$C$2:$C$251&gt;0)*(MOD(10-Wochenmengen!$C$2:$C$251,52)&lt;=MOD(Wochenmengen!$D$2:$D$251-Wochenmengen!$C$2:$C$251,52))*Wochenmengen!$F$2:$F$251)/$D66))</f>
        <v/>
      </c>
      <c r="P66" s="36">
        <f>IF(OR($A66="",$B66="",$C66="",N($D66)=0),"",IF(MOD(11-$B66,52)&gt;MOD($C66-$B66,52),"",SUMPRODUCT((Sätze!$B$2:$B$251=$A66)*(Wochenmengen!$C$2:$C$251&gt;0)*(MOD(11-Wochenmengen!$C$2:$C$251,52)&lt;=MOD(Wochenmengen!$D$2:$D$251-Wochenmengen!$C$2:$C$251,52))*Wochenmengen!$F$2:$F$251)/$D66))</f>
        <v/>
      </c>
      <c r="Q66" s="36">
        <f>IF(OR($A66="",$B66="",$C66="",N($D66)=0),"",IF(MOD(12-$B66,52)&gt;MOD($C66-$B66,52),"",SUMPRODUCT((Sätze!$B$2:$B$251=$A66)*(Wochenmengen!$C$2:$C$251&gt;0)*(MOD(12-Wochenmengen!$C$2:$C$251,52)&lt;=MOD(Wochenmengen!$D$2:$D$251-Wochenmengen!$C$2:$C$251,52))*Wochenmengen!$F$2:$F$251)/$D66))</f>
        <v/>
      </c>
      <c r="R66" s="36">
        <f>IF(OR($A66="",$B66="",$C66="",N($D66)=0),"",IF(MOD(13-$B66,52)&gt;MOD($C66-$B66,52),"",SUMPRODUCT((Sätze!$B$2:$B$251=$A66)*(Wochenmengen!$C$2:$C$251&gt;0)*(MOD(13-Wochenmengen!$C$2:$C$251,52)&lt;=MOD(Wochenmengen!$D$2:$D$251-Wochenmengen!$C$2:$C$251,52))*Wochenmengen!$F$2:$F$251)/$D66))</f>
        <v/>
      </c>
      <c r="S66" s="36">
        <f>IF(OR($A66="",$B66="",$C66="",N($D66)=0),"",IF(MOD(14-$B66,52)&gt;MOD($C66-$B66,52),"",SUMPRODUCT((Sätze!$B$2:$B$251=$A66)*(Wochenmengen!$C$2:$C$251&gt;0)*(MOD(14-Wochenmengen!$C$2:$C$251,52)&lt;=MOD(Wochenmengen!$D$2:$D$251-Wochenmengen!$C$2:$C$251,52))*Wochenmengen!$F$2:$F$251)/$D66))</f>
        <v/>
      </c>
      <c r="T66" s="36">
        <f>IF(OR($A66="",$B66="",$C66="",N($D66)=0),"",IF(MOD(15-$B66,52)&gt;MOD($C66-$B66,52),"",SUMPRODUCT((Sätze!$B$2:$B$251=$A66)*(Wochenmengen!$C$2:$C$251&gt;0)*(MOD(15-Wochenmengen!$C$2:$C$251,52)&lt;=MOD(Wochenmengen!$D$2:$D$251-Wochenmengen!$C$2:$C$251,52))*Wochenmengen!$F$2:$F$251)/$D66))</f>
        <v/>
      </c>
      <c r="U66" s="36">
        <f>IF(OR($A66="",$B66="",$C66="",N($D66)=0),"",IF(MOD(16-$B66,52)&gt;MOD($C66-$B66,52),"",SUMPRODUCT((Sätze!$B$2:$B$251=$A66)*(Wochenmengen!$C$2:$C$251&gt;0)*(MOD(16-Wochenmengen!$C$2:$C$251,52)&lt;=MOD(Wochenmengen!$D$2:$D$251-Wochenmengen!$C$2:$C$251,52))*Wochenmengen!$F$2:$F$251)/$D66))</f>
        <v/>
      </c>
      <c r="V66" s="36">
        <f>IF(OR($A66="",$B66="",$C66="",N($D66)=0),"",IF(MOD(17-$B66,52)&gt;MOD($C66-$B66,52),"",SUMPRODUCT((Sätze!$B$2:$B$251=$A66)*(Wochenmengen!$C$2:$C$251&gt;0)*(MOD(17-Wochenmengen!$C$2:$C$251,52)&lt;=MOD(Wochenmengen!$D$2:$D$251-Wochenmengen!$C$2:$C$251,52))*Wochenmengen!$F$2:$F$251)/$D66))</f>
        <v/>
      </c>
      <c r="W66" s="36">
        <f>IF(OR($A66="",$B66="",$C66="",N($D66)=0),"",IF(MOD(18-$B66,52)&gt;MOD($C66-$B66,52),"",SUMPRODUCT((Sätze!$B$2:$B$251=$A66)*(Wochenmengen!$C$2:$C$251&gt;0)*(MOD(18-Wochenmengen!$C$2:$C$251,52)&lt;=MOD(Wochenmengen!$D$2:$D$251-Wochenmengen!$C$2:$C$251,52))*Wochenmengen!$F$2:$F$251)/$D66))</f>
        <v/>
      </c>
      <c r="X66" s="36">
        <f>IF(OR($A66="",$B66="",$C66="",N($D66)=0),"",IF(MOD(19-$B66,52)&gt;MOD($C66-$B66,52),"",SUMPRODUCT((Sätze!$B$2:$B$251=$A66)*(Wochenmengen!$C$2:$C$251&gt;0)*(MOD(19-Wochenmengen!$C$2:$C$251,52)&lt;=MOD(Wochenmengen!$D$2:$D$251-Wochenmengen!$C$2:$C$251,52))*Wochenmengen!$F$2:$F$251)/$D66))</f>
        <v/>
      </c>
      <c r="Y66" s="36">
        <f>IF(OR($A66="",$B66="",$C66="",N($D66)=0),"",IF(MOD(20-$B66,52)&gt;MOD($C66-$B66,52),"",SUMPRODUCT((Sätze!$B$2:$B$251=$A66)*(Wochenmengen!$C$2:$C$251&gt;0)*(MOD(20-Wochenmengen!$C$2:$C$251,52)&lt;=MOD(Wochenmengen!$D$2:$D$251-Wochenmengen!$C$2:$C$251,52))*Wochenmengen!$F$2:$F$251)/$D66))</f>
        <v/>
      </c>
      <c r="Z66" s="36">
        <f>IF(OR($A66="",$B66="",$C66="",N($D66)=0),"",IF(MOD(21-$B66,52)&gt;MOD($C66-$B66,52),"",SUMPRODUCT((Sätze!$B$2:$B$251=$A66)*(Wochenmengen!$C$2:$C$251&gt;0)*(MOD(21-Wochenmengen!$C$2:$C$251,52)&lt;=MOD(Wochenmengen!$D$2:$D$251-Wochenmengen!$C$2:$C$251,52))*Wochenmengen!$F$2:$F$251)/$D66))</f>
        <v/>
      </c>
      <c r="AA66" s="36">
        <f>IF(OR($A66="",$B66="",$C66="",N($D66)=0),"",IF(MOD(22-$B66,52)&gt;MOD($C66-$B66,52),"",SUMPRODUCT((Sätze!$B$2:$B$251=$A66)*(Wochenmengen!$C$2:$C$251&gt;0)*(MOD(22-Wochenmengen!$C$2:$C$251,52)&lt;=MOD(Wochenmengen!$D$2:$D$251-Wochenmengen!$C$2:$C$251,52))*Wochenmengen!$F$2:$F$251)/$D66))</f>
        <v/>
      </c>
      <c r="AB66" s="36">
        <f>IF(OR($A66="",$B66="",$C66="",N($D66)=0),"",IF(MOD(23-$B66,52)&gt;MOD($C66-$B66,52),"",SUMPRODUCT((Sätze!$B$2:$B$251=$A66)*(Wochenmengen!$C$2:$C$251&gt;0)*(MOD(23-Wochenmengen!$C$2:$C$251,52)&lt;=MOD(Wochenmengen!$D$2:$D$251-Wochenmengen!$C$2:$C$251,52))*Wochenmengen!$F$2:$F$251)/$D66))</f>
        <v/>
      </c>
      <c r="AC66" s="36">
        <f>IF(OR($A66="",$B66="",$C66="",N($D66)=0),"",IF(MOD(24-$B66,52)&gt;MOD($C66-$B66,52),"",SUMPRODUCT((Sätze!$B$2:$B$251=$A66)*(Wochenmengen!$C$2:$C$251&gt;0)*(MOD(24-Wochenmengen!$C$2:$C$251,52)&lt;=MOD(Wochenmengen!$D$2:$D$251-Wochenmengen!$C$2:$C$251,52))*Wochenmengen!$F$2:$F$251)/$D66))</f>
        <v/>
      </c>
      <c r="AD66" s="36">
        <f>IF(OR($A66="",$B66="",$C66="",N($D66)=0),"",IF(MOD(25-$B66,52)&gt;MOD($C66-$B66,52),"",SUMPRODUCT((Sätze!$B$2:$B$251=$A66)*(Wochenmengen!$C$2:$C$251&gt;0)*(MOD(25-Wochenmengen!$C$2:$C$251,52)&lt;=MOD(Wochenmengen!$D$2:$D$251-Wochenmengen!$C$2:$C$251,52))*Wochenmengen!$F$2:$F$251)/$D66))</f>
        <v/>
      </c>
      <c r="AE66" s="36">
        <f>IF(OR($A66="",$B66="",$C66="",N($D66)=0),"",IF(MOD(26-$B66,52)&gt;MOD($C66-$B66,52),"",SUMPRODUCT((Sätze!$B$2:$B$251=$A66)*(Wochenmengen!$C$2:$C$251&gt;0)*(MOD(26-Wochenmengen!$C$2:$C$251,52)&lt;=MOD(Wochenmengen!$D$2:$D$251-Wochenmengen!$C$2:$C$251,52))*Wochenmengen!$F$2:$F$251)/$D66))</f>
        <v/>
      </c>
      <c r="AF66" s="36">
        <f>IF(OR($A66="",$B66="",$C66="",N($D66)=0),"",IF(MOD(27-$B66,52)&gt;MOD($C66-$B66,52),"",SUMPRODUCT((Sätze!$B$2:$B$251=$A66)*(Wochenmengen!$C$2:$C$251&gt;0)*(MOD(27-Wochenmengen!$C$2:$C$251,52)&lt;=MOD(Wochenmengen!$D$2:$D$251-Wochenmengen!$C$2:$C$251,52))*Wochenmengen!$F$2:$F$251)/$D66))</f>
        <v/>
      </c>
      <c r="AG66" s="36">
        <f>IF(OR($A66="",$B66="",$C66="",N($D66)=0),"",IF(MOD(28-$B66,52)&gt;MOD($C66-$B66,52),"",SUMPRODUCT((Sätze!$B$2:$B$251=$A66)*(Wochenmengen!$C$2:$C$251&gt;0)*(MOD(28-Wochenmengen!$C$2:$C$251,52)&lt;=MOD(Wochenmengen!$D$2:$D$251-Wochenmengen!$C$2:$C$251,52))*Wochenmengen!$F$2:$F$251)/$D66))</f>
        <v/>
      </c>
      <c r="AH66" s="36">
        <f>IF(OR($A66="",$B66="",$C66="",N($D66)=0),"",IF(MOD(29-$B66,52)&gt;MOD($C66-$B66,52),"",SUMPRODUCT((Sätze!$B$2:$B$251=$A66)*(Wochenmengen!$C$2:$C$251&gt;0)*(MOD(29-Wochenmengen!$C$2:$C$251,52)&lt;=MOD(Wochenmengen!$D$2:$D$251-Wochenmengen!$C$2:$C$251,52))*Wochenmengen!$F$2:$F$251)/$D66))</f>
        <v/>
      </c>
      <c r="AI66" s="36">
        <f>IF(OR($A66="",$B66="",$C66="",N($D66)=0),"",IF(MOD(30-$B66,52)&gt;MOD($C66-$B66,52),"",SUMPRODUCT((Sätze!$B$2:$B$251=$A66)*(Wochenmengen!$C$2:$C$251&gt;0)*(MOD(30-Wochenmengen!$C$2:$C$251,52)&lt;=MOD(Wochenmengen!$D$2:$D$251-Wochenmengen!$C$2:$C$251,52))*Wochenmengen!$F$2:$F$251)/$D66))</f>
        <v/>
      </c>
      <c r="AJ66" s="36">
        <f>IF(OR($A66="",$B66="",$C66="",N($D66)=0),"",IF(MOD(31-$B66,52)&gt;MOD($C66-$B66,52),"",SUMPRODUCT((Sätze!$B$2:$B$251=$A66)*(Wochenmengen!$C$2:$C$251&gt;0)*(MOD(31-Wochenmengen!$C$2:$C$251,52)&lt;=MOD(Wochenmengen!$D$2:$D$251-Wochenmengen!$C$2:$C$251,52))*Wochenmengen!$F$2:$F$251)/$D66))</f>
        <v/>
      </c>
      <c r="AK66" s="36">
        <f>IF(OR($A66="",$B66="",$C66="",N($D66)=0),"",IF(MOD(32-$B66,52)&gt;MOD($C66-$B66,52),"",SUMPRODUCT((Sätze!$B$2:$B$251=$A66)*(Wochenmengen!$C$2:$C$251&gt;0)*(MOD(32-Wochenmengen!$C$2:$C$251,52)&lt;=MOD(Wochenmengen!$D$2:$D$251-Wochenmengen!$C$2:$C$251,52))*Wochenmengen!$F$2:$F$251)/$D66))</f>
        <v/>
      </c>
      <c r="AL66" s="36">
        <f>IF(OR($A66="",$B66="",$C66="",N($D66)=0),"",IF(MOD(33-$B66,52)&gt;MOD($C66-$B66,52),"",SUMPRODUCT((Sätze!$B$2:$B$251=$A66)*(Wochenmengen!$C$2:$C$251&gt;0)*(MOD(33-Wochenmengen!$C$2:$C$251,52)&lt;=MOD(Wochenmengen!$D$2:$D$251-Wochenmengen!$C$2:$C$251,52))*Wochenmengen!$F$2:$F$251)/$D66))</f>
        <v/>
      </c>
      <c r="AM66" s="36">
        <f>IF(OR($A66="",$B66="",$C66="",N($D66)=0),"",IF(MOD(34-$B66,52)&gt;MOD($C66-$B66,52),"",SUMPRODUCT((Sätze!$B$2:$B$251=$A66)*(Wochenmengen!$C$2:$C$251&gt;0)*(MOD(34-Wochenmengen!$C$2:$C$251,52)&lt;=MOD(Wochenmengen!$D$2:$D$251-Wochenmengen!$C$2:$C$251,52))*Wochenmengen!$F$2:$F$251)/$D66))</f>
        <v/>
      </c>
      <c r="AN66" s="36">
        <f>IF(OR($A66="",$B66="",$C66="",N($D66)=0),"",IF(MOD(35-$B66,52)&gt;MOD($C66-$B66,52),"",SUMPRODUCT((Sätze!$B$2:$B$251=$A66)*(Wochenmengen!$C$2:$C$251&gt;0)*(MOD(35-Wochenmengen!$C$2:$C$251,52)&lt;=MOD(Wochenmengen!$D$2:$D$251-Wochenmengen!$C$2:$C$251,52))*Wochenmengen!$F$2:$F$251)/$D66))</f>
        <v/>
      </c>
      <c r="AO66" s="36">
        <f>IF(OR($A66="",$B66="",$C66="",N($D66)=0),"",IF(MOD(36-$B66,52)&gt;MOD($C66-$B66,52),"",SUMPRODUCT((Sätze!$B$2:$B$251=$A66)*(Wochenmengen!$C$2:$C$251&gt;0)*(MOD(36-Wochenmengen!$C$2:$C$251,52)&lt;=MOD(Wochenmengen!$D$2:$D$251-Wochenmengen!$C$2:$C$251,52))*Wochenmengen!$F$2:$F$251)/$D66))</f>
        <v/>
      </c>
      <c r="AP66" s="36">
        <f>IF(OR($A66="",$B66="",$C66="",N($D66)=0),"",IF(MOD(37-$B66,52)&gt;MOD($C66-$B66,52),"",SUMPRODUCT((Sätze!$B$2:$B$251=$A66)*(Wochenmengen!$C$2:$C$251&gt;0)*(MOD(37-Wochenmengen!$C$2:$C$251,52)&lt;=MOD(Wochenmengen!$D$2:$D$251-Wochenmengen!$C$2:$C$251,52))*Wochenmengen!$F$2:$F$251)/$D66))</f>
        <v/>
      </c>
      <c r="AQ66" s="36">
        <f>IF(OR($A66="",$B66="",$C66="",N($D66)=0),"",IF(MOD(38-$B66,52)&gt;MOD($C66-$B66,52),"",SUMPRODUCT((Sätze!$B$2:$B$251=$A66)*(Wochenmengen!$C$2:$C$251&gt;0)*(MOD(38-Wochenmengen!$C$2:$C$251,52)&lt;=MOD(Wochenmengen!$D$2:$D$251-Wochenmengen!$C$2:$C$251,52))*Wochenmengen!$F$2:$F$251)/$D66))</f>
        <v/>
      </c>
      <c r="AR66" s="36">
        <f>IF(OR($A66="",$B66="",$C66="",N($D66)=0),"",IF(MOD(39-$B66,52)&gt;MOD($C66-$B66,52),"",SUMPRODUCT((Sätze!$B$2:$B$251=$A66)*(Wochenmengen!$C$2:$C$251&gt;0)*(MOD(39-Wochenmengen!$C$2:$C$251,52)&lt;=MOD(Wochenmengen!$D$2:$D$251-Wochenmengen!$C$2:$C$251,52))*Wochenmengen!$F$2:$F$251)/$D66))</f>
        <v/>
      </c>
      <c r="AS66" s="36">
        <f>IF(OR($A66="",$B66="",$C66="",N($D66)=0),"",IF(MOD(40-$B66,52)&gt;MOD($C66-$B66,52),"",SUMPRODUCT((Sätze!$B$2:$B$251=$A66)*(Wochenmengen!$C$2:$C$251&gt;0)*(MOD(40-Wochenmengen!$C$2:$C$251,52)&lt;=MOD(Wochenmengen!$D$2:$D$251-Wochenmengen!$C$2:$C$251,52))*Wochenmengen!$F$2:$F$251)/$D66))</f>
        <v/>
      </c>
      <c r="AT66" s="36">
        <f>IF(OR($A66="",$B66="",$C66="",N($D66)=0),"",IF(MOD(41-$B66,52)&gt;MOD($C66-$B66,52),"",SUMPRODUCT((Sätze!$B$2:$B$251=$A66)*(Wochenmengen!$C$2:$C$251&gt;0)*(MOD(41-Wochenmengen!$C$2:$C$251,52)&lt;=MOD(Wochenmengen!$D$2:$D$251-Wochenmengen!$C$2:$C$251,52))*Wochenmengen!$F$2:$F$251)/$D66))</f>
        <v/>
      </c>
      <c r="AU66" s="36">
        <f>IF(OR($A66="",$B66="",$C66="",N($D66)=0),"",IF(MOD(42-$B66,52)&gt;MOD($C66-$B66,52),"",SUMPRODUCT((Sätze!$B$2:$B$251=$A66)*(Wochenmengen!$C$2:$C$251&gt;0)*(MOD(42-Wochenmengen!$C$2:$C$251,52)&lt;=MOD(Wochenmengen!$D$2:$D$251-Wochenmengen!$C$2:$C$251,52))*Wochenmengen!$F$2:$F$251)/$D66))</f>
        <v/>
      </c>
      <c r="AV66" s="36">
        <f>IF(OR($A66="",$B66="",$C66="",N($D66)=0),"",IF(MOD(43-$B66,52)&gt;MOD($C66-$B66,52),"",SUMPRODUCT((Sätze!$B$2:$B$251=$A66)*(Wochenmengen!$C$2:$C$251&gt;0)*(MOD(43-Wochenmengen!$C$2:$C$251,52)&lt;=MOD(Wochenmengen!$D$2:$D$251-Wochenmengen!$C$2:$C$251,52))*Wochenmengen!$F$2:$F$251)/$D66))</f>
        <v/>
      </c>
      <c r="AW66" s="36">
        <f>IF(OR($A66="",$B66="",$C66="",N($D66)=0),"",IF(MOD(44-$B66,52)&gt;MOD($C66-$B66,52),"",SUMPRODUCT((Sätze!$B$2:$B$251=$A66)*(Wochenmengen!$C$2:$C$251&gt;0)*(MOD(44-Wochenmengen!$C$2:$C$251,52)&lt;=MOD(Wochenmengen!$D$2:$D$251-Wochenmengen!$C$2:$C$251,52))*Wochenmengen!$F$2:$F$251)/$D66))</f>
        <v/>
      </c>
      <c r="AX66" s="36">
        <f>IF(OR($A66="",$B66="",$C66="",N($D66)=0),"",IF(MOD(45-$B66,52)&gt;MOD($C66-$B66,52),"",SUMPRODUCT((Sätze!$B$2:$B$251=$A66)*(Wochenmengen!$C$2:$C$251&gt;0)*(MOD(45-Wochenmengen!$C$2:$C$251,52)&lt;=MOD(Wochenmengen!$D$2:$D$251-Wochenmengen!$C$2:$C$251,52))*Wochenmengen!$F$2:$F$251)/$D66))</f>
        <v/>
      </c>
      <c r="AY66" s="36">
        <f>IF(OR($A66="",$B66="",$C66="",N($D66)=0),"",IF(MOD(46-$B66,52)&gt;MOD($C66-$B66,52),"",SUMPRODUCT((Sätze!$B$2:$B$251=$A66)*(Wochenmengen!$C$2:$C$251&gt;0)*(MOD(46-Wochenmengen!$C$2:$C$251,52)&lt;=MOD(Wochenmengen!$D$2:$D$251-Wochenmengen!$C$2:$C$251,52))*Wochenmengen!$F$2:$F$251)/$D66))</f>
        <v/>
      </c>
      <c r="AZ66" s="36">
        <f>IF(OR($A66="",$B66="",$C66="",N($D66)=0),"",IF(MOD(47-$B66,52)&gt;MOD($C66-$B66,52),"",SUMPRODUCT((Sätze!$B$2:$B$251=$A66)*(Wochenmengen!$C$2:$C$251&gt;0)*(MOD(47-Wochenmengen!$C$2:$C$251,52)&lt;=MOD(Wochenmengen!$D$2:$D$251-Wochenmengen!$C$2:$C$251,52))*Wochenmengen!$F$2:$F$251)/$D66))</f>
        <v/>
      </c>
      <c r="BA66" s="36">
        <f>IF(OR($A66="",$B66="",$C66="",N($D66)=0),"",IF(MOD(48-$B66,52)&gt;MOD($C66-$B66,52),"",SUMPRODUCT((Sätze!$B$2:$B$251=$A66)*(Wochenmengen!$C$2:$C$251&gt;0)*(MOD(48-Wochenmengen!$C$2:$C$251,52)&lt;=MOD(Wochenmengen!$D$2:$D$251-Wochenmengen!$C$2:$C$251,52))*Wochenmengen!$F$2:$F$251)/$D66))</f>
        <v/>
      </c>
      <c r="BB66" s="36">
        <f>IF(OR($A66="",$B66="",$C66="",N($D66)=0),"",IF(MOD(49-$B66,52)&gt;MOD($C66-$B66,52),"",SUMPRODUCT((Sätze!$B$2:$B$251=$A66)*(Wochenmengen!$C$2:$C$251&gt;0)*(MOD(49-Wochenmengen!$C$2:$C$251,52)&lt;=MOD(Wochenmengen!$D$2:$D$251-Wochenmengen!$C$2:$C$251,52))*Wochenmengen!$F$2:$F$251)/$D66))</f>
        <v/>
      </c>
      <c r="BC66" s="36">
        <f>IF(OR($A66="",$B66="",$C66="",N($D66)=0),"",IF(MOD(50-$B66,52)&gt;MOD($C66-$B66,52),"",SUMPRODUCT((Sätze!$B$2:$B$251=$A66)*(Wochenmengen!$C$2:$C$251&gt;0)*(MOD(50-Wochenmengen!$C$2:$C$251,52)&lt;=MOD(Wochenmengen!$D$2:$D$251-Wochenmengen!$C$2:$C$251,52))*Wochenmengen!$F$2:$F$251)/$D66))</f>
        <v/>
      </c>
      <c r="BD66" s="36">
        <f>IF(OR($A66="",$B66="",$C66="",N($D66)=0),"",IF(MOD(51-$B66,52)&gt;MOD($C66-$B66,52),"",SUMPRODUCT((Sätze!$B$2:$B$251=$A66)*(Wochenmengen!$C$2:$C$251&gt;0)*(MOD(51-Wochenmengen!$C$2:$C$251,52)&lt;=MOD(Wochenmengen!$D$2:$D$251-Wochenmengen!$C$2:$C$251,52))*Wochenmengen!$F$2:$F$251)/$D66))</f>
        <v/>
      </c>
      <c r="BE66" s="36">
        <f>IF(OR($A66="",$B66="",$C66="",N($D66)=0),"",IF(MOD(52-$B66,52)&gt;MOD($C66-$B66,52),"",SUMPRODUCT((Sätze!$B$2:$B$251=$A66)*(Wochenmengen!$C$2:$C$251&gt;0)*(MOD(52-Wochenmengen!$C$2:$C$251,52)&lt;=MOD(Wochenmengen!$D$2:$D$251-Wochenmengen!$C$2:$C$251,52))*Wochenmengen!$F$2:$F$251)/$D66))</f>
        <v/>
      </c>
      <c r="BF66" s="26">
        <f>IF($A66="","",SUMPRODUCT((F66:BE66&lt;&gt;"")*(F66:BE66&lt;1)))</f>
        <v/>
      </c>
    </row>
    <row r="67">
      <c r="A67" s="10">
        <f>IF(Bedarf!$B73="","",Bedarf!$B73)</f>
        <v/>
      </c>
      <c r="B67" s="26">
        <f>IF($A67="","",IF(Bedarf!$E73&lt;&gt;"",Bedarf!$E73,IFERROR(IF(_xlfn.MINIFS(Sätze!$H$2:$H$251,Sätze!$B$2:$B$251,$A67)=0,"",_xlfn.MINIFS(Sätze!$H$2:$H$251,Sätze!$B$2:$B$251,$A67)),"")))</f>
        <v/>
      </c>
      <c r="C67" s="26">
        <f>IF($A67="","",IF(Bedarf!$F73&lt;&gt;"",Bedarf!$F73,IFERROR(IF(_xlfn.MAXIFS(Sätze!$I$2:$I$251,Sätze!$B$2:$B$251,$A67)=0,"",_xlfn.MAXIFS(Sätze!$I$2:$I$251,Sätze!$B$2:$B$251,$A67)),"")))</f>
        <v/>
      </c>
      <c r="D67" s="15">
        <f>IF(OR($A67="",N(Bedarf!$G73)=0),"",Bedarf!$G73)</f>
        <v/>
      </c>
      <c r="E67" s="10">
        <f>IF($A67="","",T(Bedarf!$D73))</f>
        <v/>
      </c>
      <c r="F67" s="36">
        <f>IF(OR($A67="",$B67="",$C67="",N($D67)=0),"",IF(MOD(1-$B67,52)&gt;MOD($C67-$B67,52),"",SUMPRODUCT((Sätze!$B$2:$B$251=$A67)*(Wochenmengen!$C$2:$C$251&gt;0)*(MOD(1-Wochenmengen!$C$2:$C$251,52)&lt;=MOD(Wochenmengen!$D$2:$D$251-Wochenmengen!$C$2:$C$251,52))*Wochenmengen!$F$2:$F$251)/$D67))</f>
        <v/>
      </c>
      <c r="G67" s="36">
        <f>IF(OR($A67="",$B67="",$C67="",N($D67)=0),"",IF(MOD(2-$B67,52)&gt;MOD($C67-$B67,52),"",SUMPRODUCT((Sätze!$B$2:$B$251=$A67)*(Wochenmengen!$C$2:$C$251&gt;0)*(MOD(2-Wochenmengen!$C$2:$C$251,52)&lt;=MOD(Wochenmengen!$D$2:$D$251-Wochenmengen!$C$2:$C$251,52))*Wochenmengen!$F$2:$F$251)/$D67))</f>
        <v/>
      </c>
      <c r="H67" s="36">
        <f>IF(OR($A67="",$B67="",$C67="",N($D67)=0),"",IF(MOD(3-$B67,52)&gt;MOD($C67-$B67,52),"",SUMPRODUCT((Sätze!$B$2:$B$251=$A67)*(Wochenmengen!$C$2:$C$251&gt;0)*(MOD(3-Wochenmengen!$C$2:$C$251,52)&lt;=MOD(Wochenmengen!$D$2:$D$251-Wochenmengen!$C$2:$C$251,52))*Wochenmengen!$F$2:$F$251)/$D67))</f>
        <v/>
      </c>
      <c r="I67" s="36">
        <f>IF(OR($A67="",$B67="",$C67="",N($D67)=0),"",IF(MOD(4-$B67,52)&gt;MOD($C67-$B67,52),"",SUMPRODUCT((Sätze!$B$2:$B$251=$A67)*(Wochenmengen!$C$2:$C$251&gt;0)*(MOD(4-Wochenmengen!$C$2:$C$251,52)&lt;=MOD(Wochenmengen!$D$2:$D$251-Wochenmengen!$C$2:$C$251,52))*Wochenmengen!$F$2:$F$251)/$D67))</f>
        <v/>
      </c>
      <c r="J67" s="36">
        <f>IF(OR($A67="",$B67="",$C67="",N($D67)=0),"",IF(MOD(5-$B67,52)&gt;MOD($C67-$B67,52),"",SUMPRODUCT((Sätze!$B$2:$B$251=$A67)*(Wochenmengen!$C$2:$C$251&gt;0)*(MOD(5-Wochenmengen!$C$2:$C$251,52)&lt;=MOD(Wochenmengen!$D$2:$D$251-Wochenmengen!$C$2:$C$251,52))*Wochenmengen!$F$2:$F$251)/$D67))</f>
        <v/>
      </c>
      <c r="K67" s="36">
        <f>IF(OR($A67="",$B67="",$C67="",N($D67)=0),"",IF(MOD(6-$B67,52)&gt;MOD($C67-$B67,52),"",SUMPRODUCT((Sätze!$B$2:$B$251=$A67)*(Wochenmengen!$C$2:$C$251&gt;0)*(MOD(6-Wochenmengen!$C$2:$C$251,52)&lt;=MOD(Wochenmengen!$D$2:$D$251-Wochenmengen!$C$2:$C$251,52))*Wochenmengen!$F$2:$F$251)/$D67))</f>
        <v/>
      </c>
      <c r="L67" s="36">
        <f>IF(OR($A67="",$B67="",$C67="",N($D67)=0),"",IF(MOD(7-$B67,52)&gt;MOD($C67-$B67,52),"",SUMPRODUCT((Sätze!$B$2:$B$251=$A67)*(Wochenmengen!$C$2:$C$251&gt;0)*(MOD(7-Wochenmengen!$C$2:$C$251,52)&lt;=MOD(Wochenmengen!$D$2:$D$251-Wochenmengen!$C$2:$C$251,52))*Wochenmengen!$F$2:$F$251)/$D67))</f>
        <v/>
      </c>
      <c r="M67" s="36">
        <f>IF(OR($A67="",$B67="",$C67="",N($D67)=0),"",IF(MOD(8-$B67,52)&gt;MOD($C67-$B67,52),"",SUMPRODUCT((Sätze!$B$2:$B$251=$A67)*(Wochenmengen!$C$2:$C$251&gt;0)*(MOD(8-Wochenmengen!$C$2:$C$251,52)&lt;=MOD(Wochenmengen!$D$2:$D$251-Wochenmengen!$C$2:$C$251,52))*Wochenmengen!$F$2:$F$251)/$D67))</f>
        <v/>
      </c>
      <c r="N67" s="36">
        <f>IF(OR($A67="",$B67="",$C67="",N($D67)=0),"",IF(MOD(9-$B67,52)&gt;MOD($C67-$B67,52),"",SUMPRODUCT((Sätze!$B$2:$B$251=$A67)*(Wochenmengen!$C$2:$C$251&gt;0)*(MOD(9-Wochenmengen!$C$2:$C$251,52)&lt;=MOD(Wochenmengen!$D$2:$D$251-Wochenmengen!$C$2:$C$251,52))*Wochenmengen!$F$2:$F$251)/$D67))</f>
        <v/>
      </c>
      <c r="O67" s="36">
        <f>IF(OR($A67="",$B67="",$C67="",N($D67)=0),"",IF(MOD(10-$B67,52)&gt;MOD($C67-$B67,52),"",SUMPRODUCT((Sätze!$B$2:$B$251=$A67)*(Wochenmengen!$C$2:$C$251&gt;0)*(MOD(10-Wochenmengen!$C$2:$C$251,52)&lt;=MOD(Wochenmengen!$D$2:$D$251-Wochenmengen!$C$2:$C$251,52))*Wochenmengen!$F$2:$F$251)/$D67))</f>
        <v/>
      </c>
      <c r="P67" s="36">
        <f>IF(OR($A67="",$B67="",$C67="",N($D67)=0),"",IF(MOD(11-$B67,52)&gt;MOD($C67-$B67,52),"",SUMPRODUCT((Sätze!$B$2:$B$251=$A67)*(Wochenmengen!$C$2:$C$251&gt;0)*(MOD(11-Wochenmengen!$C$2:$C$251,52)&lt;=MOD(Wochenmengen!$D$2:$D$251-Wochenmengen!$C$2:$C$251,52))*Wochenmengen!$F$2:$F$251)/$D67))</f>
        <v/>
      </c>
      <c r="Q67" s="36">
        <f>IF(OR($A67="",$B67="",$C67="",N($D67)=0),"",IF(MOD(12-$B67,52)&gt;MOD($C67-$B67,52),"",SUMPRODUCT((Sätze!$B$2:$B$251=$A67)*(Wochenmengen!$C$2:$C$251&gt;0)*(MOD(12-Wochenmengen!$C$2:$C$251,52)&lt;=MOD(Wochenmengen!$D$2:$D$251-Wochenmengen!$C$2:$C$251,52))*Wochenmengen!$F$2:$F$251)/$D67))</f>
        <v/>
      </c>
      <c r="R67" s="36">
        <f>IF(OR($A67="",$B67="",$C67="",N($D67)=0),"",IF(MOD(13-$B67,52)&gt;MOD($C67-$B67,52),"",SUMPRODUCT((Sätze!$B$2:$B$251=$A67)*(Wochenmengen!$C$2:$C$251&gt;0)*(MOD(13-Wochenmengen!$C$2:$C$251,52)&lt;=MOD(Wochenmengen!$D$2:$D$251-Wochenmengen!$C$2:$C$251,52))*Wochenmengen!$F$2:$F$251)/$D67))</f>
        <v/>
      </c>
      <c r="S67" s="36">
        <f>IF(OR($A67="",$B67="",$C67="",N($D67)=0),"",IF(MOD(14-$B67,52)&gt;MOD($C67-$B67,52),"",SUMPRODUCT((Sätze!$B$2:$B$251=$A67)*(Wochenmengen!$C$2:$C$251&gt;0)*(MOD(14-Wochenmengen!$C$2:$C$251,52)&lt;=MOD(Wochenmengen!$D$2:$D$251-Wochenmengen!$C$2:$C$251,52))*Wochenmengen!$F$2:$F$251)/$D67))</f>
        <v/>
      </c>
      <c r="T67" s="36">
        <f>IF(OR($A67="",$B67="",$C67="",N($D67)=0),"",IF(MOD(15-$B67,52)&gt;MOD($C67-$B67,52),"",SUMPRODUCT((Sätze!$B$2:$B$251=$A67)*(Wochenmengen!$C$2:$C$251&gt;0)*(MOD(15-Wochenmengen!$C$2:$C$251,52)&lt;=MOD(Wochenmengen!$D$2:$D$251-Wochenmengen!$C$2:$C$251,52))*Wochenmengen!$F$2:$F$251)/$D67))</f>
        <v/>
      </c>
      <c r="U67" s="36">
        <f>IF(OR($A67="",$B67="",$C67="",N($D67)=0),"",IF(MOD(16-$B67,52)&gt;MOD($C67-$B67,52),"",SUMPRODUCT((Sätze!$B$2:$B$251=$A67)*(Wochenmengen!$C$2:$C$251&gt;0)*(MOD(16-Wochenmengen!$C$2:$C$251,52)&lt;=MOD(Wochenmengen!$D$2:$D$251-Wochenmengen!$C$2:$C$251,52))*Wochenmengen!$F$2:$F$251)/$D67))</f>
        <v/>
      </c>
      <c r="V67" s="36">
        <f>IF(OR($A67="",$B67="",$C67="",N($D67)=0),"",IF(MOD(17-$B67,52)&gt;MOD($C67-$B67,52),"",SUMPRODUCT((Sätze!$B$2:$B$251=$A67)*(Wochenmengen!$C$2:$C$251&gt;0)*(MOD(17-Wochenmengen!$C$2:$C$251,52)&lt;=MOD(Wochenmengen!$D$2:$D$251-Wochenmengen!$C$2:$C$251,52))*Wochenmengen!$F$2:$F$251)/$D67))</f>
        <v/>
      </c>
      <c r="W67" s="36">
        <f>IF(OR($A67="",$B67="",$C67="",N($D67)=0),"",IF(MOD(18-$B67,52)&gt;MOD($C67-$B67,52),"",SUMPRODUCT((Sätze!$B$2:$B$251=$A67)*(Wochenmengen!$C$2:$C$251&gt;0)*(MOD(18-Wochenmengen!$C$2:$C$251,52)&lt;=MOD(Wochenmengen!$D$2:$D$251-Wochenmengen!$C$2:$C$251,52))*Wochenmengen!$F$2:$F$251)/$D67))</f>
        <v/>
      </c>
      <c r="X67" s="36">
        <f>IF(OR($A67="",$B67="",$C67="",N($D67)=0),"",IF(MOD(19-$B67,52)&gt;MOD($C67-$B67,52),"",SUMPRODUCT((Sätze!$B$2:$B$251=$A67)*(Wochenmengen!$C$2:$C$251&gt;0)*(MOD(19-Wochenmengen!$C$2:$C$251,52)&lt;=MOD(Wochenmengen!$D$2:$D$251-Wochenmengen!$C$2:$C$251,52))*Wochenmengen!$F$2:$F$251)/$D67))</f>
        <v/>
      </c>
      <c r="Y67" s="36">
        <f>IF(OR($A67="",$B67="",$C67="",N($D67)=0),"",IF(MOD(20-$B67,52)&gt;MOD($C67-$B67,52),"",SUMPRODUCT((Sätze!$B$2:$B$251=$A67)*(Wochenmengen!$C$2:$C$251&gt;0)*(MOD(20-Wochenmengen!$C$2:$C$251,52)&lt;=MOD(Wochenmengen!$D$2:$D$251-Wochenmengen!$C$2:$C$251,52))*Wochenmengen!$F$2:$F$251)/$D67))</f>
        <v/>
      </c>
      <c r="Z67" s="36">
        <f>IF(OR($A67="",$B67="",$C67="",N($D67)=0),"",IF(MOD(21-$B67,52)&gt;MOD($C67-$B67,52),"",SUMPRODUCT((Sätze!$B$2:$B$251=$A67)*(Wochenmengen!$C$2:$C$251&gt;0)*(MOD(21-Wochenmengen!$C$2:$C$251,52)&lt;=MOD(Wochenmengen!$D$2:$D$251-Wochenmengen!$C$2:$C$251,52))*Wochenmengen!$F$2:$F$251)/$D67))</f>
        <v/>
      </c>
      <c r="AA67" s="36">
        <f>IF(OR($A67="",$B67="",$C67="",N($D67)=0),"",IF(MOD(22-$B67,52)&gt;MOD($C67-$B67,52),"",SUMPRODUCT((Sätze!$B$2:$B$251=$A67)*(Wochenmengen!$C$2:$C$251&gt;0)*(MOD(22-Wochenmengen!$C$2:$C$251,52)&lt;=MOD(Wochenmengen!$D$2:$D$251-Wochenmengen!$C$2:$C$251,52))*Wochenmengen!$F$2:$F$251)/$D67))</f>
        <v/>
      </c>
      <c r="AB67" s="36">
        <f>IF(OR($A67="",$B67="",$C67="",N($D67)=0),"",IF(MOD(23-$B67,52)&gt;MOD($C67-$B67,52),"",SUMPRODUCT((Sätze!$B$2:$B$251=$A67)*(Wochenmengen!$C$2:$C$251&gt;0)*(MOD(23-Wochenmengen!$C$2:$C$251,52)&lt;=MOD(Wochenmengen!$D$2:$D$251-Wochenmengen!$C$2:$C$251,52))*Wochenmengen!$F$2:$F$251)/$D67))</f>
        <v/>
      </c>
      <c r="AC67" s="36">
        <f>IF(OR($A67="",$B67="",$C67="",N($D67)=0),"",IF(MOD(24-$B67,52)&gt;MOD($C67-$B67,52),"",SUMPRODUCT((Sätze!$B$2:$B$251=$A67)*(Wochenmengen!$C$2:$C$251&gt;0)*(MOD(24-Wochenmengen!$C$2:$C$251,52)&lt;=MOD(Wochenmengen!$D$2:$D$251-Wochenmengen!$C$2:$C$251,52))*Wochenmengen!$F$2:$F$251)/$D67))</f>
        <v/>
      </c>
      <c r="AD67" s="36">
        <f>IF(OR($A67="",$B67="",$C67="",N($D67)=0),"",IF(MOD(25-$B67,52)&gt;MOD($C67-$B67,52),"",SUMPRODUCT((Sätze!$B$2:$B$251=$A67)*(Wochenmengen!$C$2:$C$251&gt;0)*(MOD(25-Wochenmengen!$C$2:$C$251,52)&lt;=MOD(Wochenmengen!$D$2:$D$251-Wochenmengen!$C$2:$C$251,52))*Wochenmengen!$F$2:$F$251)/$D67))</f>
        <v/>
      </c>
      <c r="AE67" s="36">
        <f>IF(OR($A67="",$B67="",$C67="",N($D67)=0),"",IF(MOD(26-$B67,52)&gt;MOD($C67-$B67,52),"",SUMPRODUCT((Sätze!$B$2:$B$251=$A67)*(Wochenmengen!$C$2:$C$251&gt;0)*(MOD(26-Wochenmengen!$C$2:$C$251,52)&lt;=MOD(Wochenmengen!$D$2:$D$251-Wochenmengen!$C$2:$C$251,52))*Wochenmengen!$F$2:$F$251)/$D67))</f>
        <v/>
      </c>
      <c r="AF67" s="36">
        <f>IF(OR($A67="",$B67="",$C67="",N($D67)=0),"",IF(MOD(27-$B67,52)&gt;MOD($C67-$B67,52),"",SUMPRODUCT((Sätze!$B$2:$B$251=$A67)*(Wochenmengen!$C$2:$C$251&gt;0)*(MOD(27-Wochenmengen!$C$2:$C$251,52)&lt;=MOD(Wochenmengen!$D$2:$D$251-Wochenmengen!$C$2:$C$251,52))*Wochenmengen!$F$2:$F$251)/$D67))</f>
        <v/>
      </c>
      <c r="AG67" s="36">
        <f>IF(OR($A67="",$B67="",$C67="",N($D67)=0),"",IF(MOD(28-$B67,52)&gt;MOD($C67-$B67,52),"",SUMPRODUCT((Sätze!$B$2:$B$251=$A67)*(Wochenmengen!$C$2:$C$251&gt;0)*(MOD(28-Wochenmengen!$C$2:$C$251,52)&lt;=MOD(Wochenmengen!$D$2:$D$251-Wochenmengen!$C$2:$C$251,52))*Wochenmengen!$F$2:$F$251)/$D67))</f>
        <v/>
      </c>
      <c r="AH67" s="36">
        <f>IF(OR($A67="",$B67="",$C67="",N($D67)=0),"",IF(MOD(29-$B67,52)&gt;MOD($C67-$B67,52),"",SUMPRODUCT((Sätze!$B$2:$B$251=$A67)*(Wochenmengen!$C$2:$C$251&gt;0)*(MOD(29-Wochenmengen!$C$2:$C$251,52)&lt;=MOD(Wochenmengen!$D$2:$D$251-Wochenmengen!$C$2:$C$251,52))*Wochenmengen!$F$2:$F$251)/$D67))</f>
        <v/>
      </c>
      <c r="AI67" s="36">
        <f>IF(OR($A67="",$B67="",$C67="",N($D67)=0),"",IF(MOD(30-$B67,52)&gt;MOD($C67-$B67,52),"",SUMPRODUCT((Sätze!$B$2:$B$251=$A67)*(Wochenmengen!$C$2:$C$251&gt;0)*(MOD(30-Wochenmengen!$C$2:$C$251,52)&lt;=MOD(Wochenmengen!$D$2:$D$251-Wochenmengen!$C$2:$C$251,52))*Wochenmengen!$F$2:$F$251)/$D67))</f>
        <v/>
      </c>
      <c r="AJ67" s="36">
        <f>IF(OR($A67="",$B67="",$C67="",N($D67)=0),"",IF(MOD(31-$B67,52)&gt;MOD($C67-$B67,52),"",SUMPRODUCT((Sätze!$B$2:$B$251=$A67)*(Wochenmengen!$C$2:$C$251&gt;0)*(MOD(31-Wochenmengen!$C$2:$C$251,52)&lt;=MOD(Wochenmengen!$D$2:$D$251-Wochenmengen!$C$2:$C$251,52))*Wochenmengen!$F$2:$F$251)/$D67))</f>
        <v/>
      </c>
      <c r="AK67" s="36">
        <f>IF(OR($A67="",$B67="",$C67="",N($D67)=0),"",IF(MOD(32-$B67,52)&gt;MOD($C67-$B67,52),"",SUMPRODUCT((Sätze!$B$2:$B$251=$A67)*(Wochenmengen!$C$2:$C$251&gt;0)*(MOD(32-Wochenmengen!$C$2:$C$251,52)&lt;=MOD(Wochenmengen!$D$2:$D$251-Wochenmengen!$C$2:$C$251,52))*Wochenmengen!$F$2:$F$251)/$D67))</f>
        <v/>
      </c>
      <c r="AL67" s="36">
        <f>IF(OR($A67="",$B67="",$C67="",N($D67)=0),"",IF(MOD(33-$B67,52)&gt;MOD($C67-$B67,52),"",SUMPRODUCT((Sätze!$B$2:$B$251=$A67)*(Wochenmengen!$C$2:$C$251&gt;0)*(MOD(33-Wochenmengen!$C$2:$C$251,52)&lt;=MOD(Wochenmengen!$D$2:$D$251-Wochenmengen!$C$2:$C$251,52))*Wochenmengen!$F$2:$F$251)/$D67))</f>
        <v/>
      </c>
      <c r="AM67" s="36">
        <f>IF(OR($A67="",$B67="",$C67="",N($D67)=0),"",IF(MOD(34-$B67,52)&gt;MOD($C67-$B67,52),"",SUMPRODUCT((Sätze!$B$2:$B$251=$A67)*(Wochenmengen!$C$2:$C$251&gt;0)*(MOD(34-Wochenmengen!$C$2:$C$251,52)&lt;=MOD(Wochenmengen!$D$2:$D$251-Wochenmengen!$C$2:$C$251,52))*Wochenmengen!$F$2:$F$251)/$D67))</f>
        <v/>
      </c>
      <c r="AN67" s="36">
        <f>IF(OR($A67="",$B67="",$C67="",N($D67)=0),"",IF(MOD(35-$B67,52)&gt;MOD($C67-$B67,52),"",SUMPRODUCT((Sätze!$B$2:$B$251=$A67)*(Wochenmengen!$C$2:$C$251&gt;0)*(MOD(35-Wochenmengen!$C$2:$C$251,52)&lt;=MOD(Wochenmengen!$D$2:$D$251-Wochenmengen!$C$2:$C$251,52))*Wochenmengen!$F$2:$F$251)/$D67))</f>
        <v/>
      </c>
      <c r="AO67" s="36">
        <f>IF(OR($A67="",$B67="",$C67="",N($D67)=0),"",IF(MOD(36-$B67,52)&gt;MOD($C67-$B67,52),"",SUMPRODUCT((Sätze!$B$2:$B$251=$A67)*(Wochenmengen!$C$2:$C$251&gt;0)*(MOD(36-Wochenmengen!$C$2:$C$251,52)&lt;=MOD(Wochenmengen!$D$2:$D$251-Wochenmengen!$C$2:$C$251,52))*Wochenmengen!$F$2:$F$251)/$D67))</f>
        <v/>
      </c>
      <c r="AP67" s="36">
        <f>IF(OR($A67="",$B67="",$C67="",N($D67)=0),"",IF(MOD(37-$B67,52)&gt;MOD($C67-$B67,52),"",SUMPRODUCT((Sätze!$B$2:$B$251=$A67)*(Wochenmengen!$C$2:$C$251&gt;0)*(MOD(37-Wochenmengen!$C$2:$C$251,52)&lt;=MOD(Wochenmengen!$D$2:$D$251-Wochenmengen!$C$2:$C$251,52))*Wochenmengen!$F$2:$F$251)/$D67))</f>
        <v/>
      </c>
      <c r="AQ67" s="36">
        <f>IF(OR($A67="",$B67="",$C67="",N($D67)=0),"",IF(MOD(38-$B67,52)&gt;MOD($C67-$B67,52),"",SUMPRODUCT((Sätze!$B$2:$B$251=$A67)*(Wochenmengen!$C$2:$C$251&gt;0)*(MOD(38-Wochenmengen!$C$2:$C$251,52)&lt;=MOD(Wochenmengen!$D$2:$D$251-Wochenmengen!$C$2:$C$251,52))*Wochenmengen!$F$2:$F$251)/$D67))</f>
        <v/>
      </c>
      <c r="AR67" s="36">
        <f>IF(OR($A67="",$B67="",$C67="",N($D67)=0),"",IF(MOD(39-$B67,52)&gt;MOD($C67-$B67,52),"",SUMPRODUCT((Sätze!$B$2:$B$251=$A67)*(Wochenmengen!$C$2:$C$251&gt;0)*(MOD(39-Wochenmengen!$C$2:$C$251,52)&lt;=MOD(Wochenmengen!$D$2:$D$251-Wochenmengen!$C$2:$C$251,52))*Wochenmengen!$F$2:$F$251)/$D67))</f>
        <v/>
      </c>
      <c r="AS67" s="36">
        <f>IF(OR($A67="",$B67="",$C67="",N($D67)=0),"",IF(MOD(40-$B67,52)&gt;MOD($C67-$B67,52),"",SUMPRODUCT((Sätze!$B$2:$B$251=$A67)*(Wochenmengen!$C$2:$C$251&gt;0)*(MOD(40-Wochenmengen!$C$2:$C$251,52)&lt;=MOD(Wochenmengen!$D$2:$D$251-Wochenmengen!$C$2:$C$251,52))*Wochenmengen!$F$2:$F$251)/$D67))</f>
        <v/>
      </c>
      <c r="AT67" s="36">
        <f>IF(OR($A67="",$B67="",$C67="",N($D67)=0),"",IF(MOD(41-$B67,52)&gt;MOD($C67-$B67,52),"",SUMPRODUCT((Sätze!$B$2:$B$251=$A67)*(Wochenmengen!$C$2:$C$251&gt;0)*(MOD(41-Wochenmengen!$C$2:$C$251,52)&lt;=MOD(Wochenmengen!$D$2:$D$251-Wochenmengen!$C$2:$C$251,52))*Wochenmengen!$F$2:$F$251)/$D67))</f>
        <v/>
      </c>
      <c r="AU67" s="36">
        <f>IF(OR($A67="",$B67="",$C67="",N($D67)=0),"",IF(MOD(42-$B67,52)&gt;MOD($C67-$B67,52),"",SUMPRODUCT((Sätze!$B$2:$B$251=$A67)*(Wochenmengen!$C$2:$C$251&gt;0)*(MOD(42-Wochenmengen!$C$2:$C$251,52)&lt;=MOD(Wochenmengen!$D$2:$D$251-Wochenmengen!$C$2:$C$251,52))*Wochenmengen!$F$2:$F$251)/$D67))</f>
        <v/>
      </c>
      <c r="AV67" s="36">
        <f>IF(OR($A67="",$B67="",$C67="",N($D67)=0),"",IF(MOD(43-$B67,52)&gt;MOD($C67-$B67,52),"",SUMPRODUCT((Sätze!$B$2:$B$251=$A67)*(Wochenmengen!$C$2:$C$251&gt;0)*(MOD(43-Wochenmengen!$C$2:$C$251,52)&lt;=MOD(Wochenmengen!$D$2:$D$251-Wochenmengen!$C$2:$C$251,52))*Wochenmengen!$F$2:$F$251)/$D67))</f>
        <v/>
      </c>
      <c r="AW67" s="36">
        <f>IF(OR($A67="",$B67="",$C67="",N($D67)=0),"",IF(MOD(44-$B67,52)&gt;MOD($C67-$B67,52),"",SUMPRODUCT((Sätze!$B$2:$B$251=$A67)*(Wochenmengen!$C$2:$C$251&gt;0)*(MOD(44-Wochenmengen!$C$2:$C$251,52)&lt;=MOD(Wochenmengen!$D$2:$D$251-Wochenmengen!$C$2:$C$251,52))*Wochenmengen!$F$2:$F$251)/$D67))</f>
        <v/>
      </c>
      <c r="AX67" s="36">
        <f>IF(OR($A67="",$B67="",$C67="",N($D67)=0),"",IF(MOD(45-$B67,52)&gt;MOD($C67-$B67,52),"",SUMPRODUCT((Sätze!$B$2:$B$251=$A67)*(Wochenmengen!$C$2:$C$251&gt;0)*(MOD(45-Wochenmengen!$C$2:$C$251,52)&lt;=MOD(Wochenmengen!$D$2:$D$251-Wochenmengen!$C$2:$C$251,52))*Wochenmengen!$F$2:$F$251)/$D67))</f>
        <v/>
      </c>
      <c r="AY67" s="36">
        <f>IF(OR($A67="",$B67="",$C67="",N($D67)=0),"",IF(MOD(46-$B67,52)&gt;MOD($C67-$B67,52),"",SUMPRODUCT((Sätze!$B$2:$B$251=$A67)*(Wochenmengen!$C$2:$C$251&gt;0)*(MOD(46-Wochenmengen!$C$2:$C$251,52)&lt;=MOD(Wochenmengen!$D$2:$D$251-Wochenmengen!$C$2:$C$251,52))*Wochenmengen!$F$2:$F$251)/$D67))</f>
        <v/>
      </c>
      <c r="AZ67" s="36">
        <f>IF(OR($A67="",$B67="",$C67="",N($D67)=0),"",IF(MOD(47-$B67,52)&gt;MOD($C67-$B67,52),"",SUMPRODUCT((Sätze!$B$2:$B$251=$A67)*(Wochenmengen!$C$2:$C$251&gt;0)*(MOD(47-Wochenmengen!$C$2:$C$251,52)&lt;=MOD(Wochenmengen!$D$2:$D$251-Wochenmengen!$C$2:$C$251,52))*Wochenmengen!$F$2:$F$251)/$D67))</f>
        <v/>
      </c>
      <c r="BA67" s="36">
        <f>IF(OR($A67="",$B67="",$C67="",N($D67)=0),"",IF(MOD(48-$B67,52)&gt;MOD($C67-$B67,52),"",SUMPRODUCT((Sätze!$B$2:$B$251=$A67)*(Wochenmengen!$C$2:$C$251&gt;0)*(MOD(48-Wochenmengen!$C$2:$C$251,52)&lt;=MOD(Wochenmengen!$D$2:$D$251-Wochenmengen!$C$2:$C$251,52))*Wochenmengen!$F$2:$F$251)/$D67))</f>
        <v/>
      </c>
      <c r="BB67" s="36">
        <f>IF(OR($A67="",$B67="",$C67="",N($D67)=0),"",IF(MOD(49-$B67,52)&gt;MOD($C67-$B67,52),"",SUMPRODUCT((Sätze!$B$2:$B$251=$A67)*(Wochenmengen!$C$2:$C$251&gt;0)*(MOD(49-Wochenmengen!$C$2:$C$251,52)&lt;=MOD(Wochenmengen!$D$2:$D$251-Wochenmengen!$C$2:$C$251,52))*Wochenmengen!$F$2:$F$251)/$D67))</f>
        <v/>
      </c>
      <c r="BC67" s="36">
        <f>IF(OR($A67="",$B67="",$C67="",N($D67)=0),"",IF(MOD(50-$B67,52)&gt;MOD($C67-$B67,52),"",SUMPRODUCT((Sätze!$B$2:$B$251=$A67)*(Wochenmengen!$C$2:$C$251&gt;0)*(MOD(50-Wochenmengen!$C$2:$C$251,52)&lt;=MOD(Wochenmengen!$D$2:$D$251-Wochenmengen!$C$2:$C$251,52))*Wochenmengen!$F$2:$F$251)/$D67))</f>
        <v/>
      </c>
      <c r="BD67" s="36">
        <f>IF(OR($A67="",$B67="",$C67="",N($D67)=0),"",IF(MOD(51-$B67,52)&gt;MOD($C67-$B67,52),"",SUMPRODUCT((Sätze!$B$2:$B$251=$A67)*(Wochenmengen!$C$2:$C$251&gt;0)*(MOD(51-Wochenmengen!$C$2:$C$251,52)&lt;=MOD(Wochenmengen!$D$2:$D$251-Wochenmengen!$C$2:$C$251,52))*Wochenmengen!$F$2:$F$251)/$D67))</f>
        <v/>
      </c>
      <c r="BE67" s="36">
        <f>IF(OR($A67="",$B67="",$C67="",N($D67)=0),"",IF(MOD(52-$B67,52)&gt;MOD($C67-$B67,52),"",SUMPRODUCT((Sätze!$B$2:$B$251=$A67)*(Wochenmengen!$C$2:$C$251&gt;0)*(MOD(52-Wochenmengen!$C$2:$C$251,52)&lt;=MOD(Wochenmengen!$D$2:$D$251-Wochenmengen!$C$2:$C$251,52))*Wochenmengen!$F$2:$F$251)/$D67))</f>
        <v/>
      </c>
      <c r="BF67" s="26">
        <f>IF($A67="","",SUMPRODUCT((F67:BE67&lt;&gt;"")*(F67:BE67&lt;1)))</f>
        <v/>
      </c>
    </row>
    <row r="68">
      <c r="A68" s="10">
        <f>IF(Bedarf!$B74="","",Bedarf!$B74)</f>
        <v/>
      </c>
      <c r="B68" s="26">
        <f>IF($A68="","",IF(Bedarf!$E74&lt;&gt;"",Bedarf!$E74,IFERROR(IF(_xlfn.MINIFS(Sätze!$H$2:$H$251,Sätze!$B$2:$B$251,$A68)=0,"",_xlfn.MINIFS(Sätze!$H$2:$H$251,Sätze!$B$2:$B$251,$A68)),"")))</f>
        <v/>
      </c>
      <c r="C68" s="26">
        <f>IF($A68="","",IF(Bedarf!$F74&lt;&gt;"",Bedarf!$F74,IFERROR(IF(_xlfn.MAXIFS(Sätze!$I$2:$I$251,Sätze!$B$2:$B$251,$A68)=0,"",_xlfn.MAXIFS(Sätze!$I$2:$I$251,Sätze!$B$2:$B$251,$A68)),"")))</f>
        <v/>
      </c>
      <c r="D68" s="15">
        <f>IF(OR($A68="",N(Bedarf!$G74)=0),"",Bedarf!$G74)</f>
        <v/>
      </c>
      <c r="E68" s="10">
        <f>IF($A68="","",T(Bedarf!$D74))</f>
        <v/>
      </c>
      <c r="F68" s="36">
        <f>IF(OR($A68="",$B68="",$C68="",N($D68)=0),"",IF(MOD(1-$B68,52)&gt;MOD($C68-$B68,52),"",SUMPRODUCT((Sätze!$B$2:$B$251=$A68)*(Wochenmengen!$C$2:$C$251&gt;0)*(MOD(1-Wochenmengen!$C$2:$C$251,52)&lt;=MOD(Wochenmengen!$D$2:$D$251-Wochenmengen!$C$2:$C$251,52))*Wochenmengen!$F$2:$F$251)/$D68))</f>
        <v/>
      </c>
      <c r="G68" s="36">
        <f>IF(OR($A68="",$B68="",$C68="",N($D68)=0),"",IF(MOD(2-$B68,52)&gt;MOD($C68-$B68,52),"",SUMPRODUCT((Sätze!$B$2:$B$251=$A68)*(Wochenmengen!$C$2:$C$251&gt;0)*(MOD(2-Wochenmengen!$C$2:$C$251,52)&lt;=MOD(Wochenmengen!$D$2:$D$251-Wochenmengen!$C$2:$C$251,52))*Wochenmengen!$F$2:$F$251)/$D68))</f>
        <v/>
      </c>
      <c r="H68" s="36">
        <f>IF(OR($A68="",$B68="",$C68="",N($D68)=0),"",IF(MOD(3-$B68,52)&gt;MOD($C68-$B68,52),"",SUMPRODUCT((Sätze!$B$2:$B$251=$A68)*(Wochenmengen!$C$2:$C$251&gt;0)*(MOD(3-Wochenmengen!$C$2:$C$251,52)&lt;=MOD(Wochenmengen!$D$2:$D$251-Wochenmengen!$C$2:$C$251,52))*Wochenmengen!$F$2:$F$251)/$D68))</f>
        <v/>
      </c>
      <c r="I68" s="36">
        <f>IF(OR($A68="",$B68="",$C68="",N($D68)=0),"",IF(MOD(4-$B68,52)&gt;MOD($C68-$B68,52),"",SUMPRODUCT((Sätze!$B$2:$B$251=$A68)*(Wochenmengen!$C$2:$C$251&gt;0)*(MOD(4-Wochenmengen!$C$2:$C$251,52)&lt;=MOD(Wochenmengen!$D$2:$D$251-Wochenmengen!$C$2:$C$251,52))*Wochenmengen!$F$2:$F$251)/$D68))</f>
        <v/>
      </c>
      <c r="J68" s="36">
        <f>IF(OR($A68="",$B68="",$C68="",N($D68)=0),"",IF(MOD(5-$B68,52)&gt;MOD($C68-$B68,52),"",SUMPRODUCT((Sätze!$B$2:$B$251=$A68)*(Wochenmengen!$C$2:$C$251&gt;0)*(MOD(5-Wochenmengen!$C$2:$C$251,52)&lt;=MOD(Wochenmengen!$D$2:$D$251-Wochenmengen!$C$2:$C$251,52))*Wochenmengen!$F$2:$F$251)/$D68))</f>
        <v/>
      </c>
      <c r="K68" s="36">
        <f>IF(OR($A68="",$B68="",$C68="",N($D68)=0),"",IF(MOD(6-$B68,52)&gt;MOD($C68-$B68,52),"",SUMPRODUCT((Sätze!$B$2:$B$251=$A68)*(Wochenmengen!$C$2:$C$251&gt;0)*(MOD(6-Wochenmengen!$C$2:$C$251,52)&lt;=MOD(Wochenmengen!$D$2:$D$251-Wochenmengen!$C$2:$C$251,52))*Wochenmengen!$F$2:$F$251)/$D68))</f>
        <v/>
      </c>
      <c r="L68" s="36">
        <f>IF(OR($A68="",$B68="",$C68="",N($D68)=0),"",IF(MOD(7-$B68,52)&gt;MOD($C68-$B68,52),"",SUMPRODUCT((Sätze!$B$2:$B$251=$A68)*(Wochenmengen!$C$2:$C$251&gt;0)*(MOD(7-Wochenmengen!$C$2:$C$251,52)&lt;=MOD(Wochenmengen!$D$2:$D$251-Wochenmengen!$C$2:$C$251,52))*Wochenmengen!$F$2:$F$251)/$D68))</f>
        <v/>
      </c>
      <c r="M68" s="36">
        <f>IF(OR($A68="",$B68="",$C68="",N($D68)=0),"",IF(MOD(8-$B68,52)&gt;MOD($C68-$B68,52),"",SUMPRODUCT((Sätze!$B$2:$B$251=$A68)*(Wochenmengen!$C$2:$C$251&gt;0)*(MOD(8-Wochenmengen!$C$2:$C$251,52)&lt;=MOD(Wochenmengen!$D$2:$D$251-Wochenmengen!$C$2:$C$251,52))*Wochenmengen!$F$2:$F$251)/$D68))</f>
        <v/>
      </c>
      <c r="N68" s="36">
        <f>IF(OR($A68="",$B68="",$C68="",N($D68)=0),"",IF(MOD(9-$B68,52)&gt;MOD($C68-$B68,52),"",SUMPRODUCT((Sätze!$B$2:$B$251=$A68)*(Wochenmengen!$C$2:$C$251&gt;0)*(MOD(9-Wochenmengen!$C$2:$C$251,52)&lt;=MOD(Wochenmengen!$D$2:$D$251-Wochenmengen!$C$2:$C$251,52))*Wochenmengen!$F$2:$F$251)/$D68))</f>
        <v/>
      </c>
      <c r="O68" s="36">
        <f>IF(OR($A68="",$B68="",$C68="",N($D68)=0),"",IF(MOD(10-$B68,52)&gt;MOD($C68-$B68,52),"",SUMPRODUCT((Sätze!$B$2:$B$251=$A68)*(Wochenmengen!$C$2:$C$251&gt;0)*(MOD(10-Wochenmengen!$C$2:$C$251,52)&lt;=MOD(Wochenmengen!$D$2:$D$251-Wochenmengen!$C$2:$C$251,52))*Wochenmengen!$F$2:$F$251)/$D68))</f>
        <v/>
      </c>
      <c r="P68" s="36">
        <f>IF(OR($A68="",$B68="",$C68="",N($D68)=0),"",IF(MOD(11-$B68,52)&gt;MOD($C68-$B68,52),"",SUMPRODUCT((Sätze!$B$2:$B$251=$A68)*(Wochenmengen!$C$2:$C$251&gt;0)*(MOD(11-Wochenmengen!$C$2:$C$251,52)&lt;=MOD(Wochenmengen!$D$2:$D$251-Wochenmengen!$C$2:$C$251,52))*Wochenmengen!$F$2:$F$251)/$D68))</f>
        <v/>
      </c>
      <c r="Q68" s="36">
        <f>IF(OR($A68="",$B68="",$C68="",N($D68)=0),"",IF(MOD(12-$B68,52)&gt;MOD($C68-$B68,52),"",SUMPRODUCT((Sätze!$B$2:$B$251=$A68)*(Wochenmengen!$C$2:$C$251&gt;0)*(MOD(12-Wochenmengen!$C$2:$C$251,52)&lt;=MOD(Wochenmengen!$D$2:$D$251-Wochenmengen!$C$2:$C$251,52))*Wochenmengen!$F$2:$F$251)/$D68))</f>
        <v/>
      </c>
      <c r="R68" s="36">
        <f>IF(OR($A68="",$B68="",$C68="",N($D68)=0),"",IF(MOD(13-$B68,52)&gt;MOD($C68-$B68,52),"",SUMPRODUCT((Sätze!$B$2:$B$251=$A68)*(Wochenmengen!$C$2:$C$251&gt;0)*(MOD(13-Wochenmengen!$C$2:$C$251,52)&lt;=MOD(Wochenmengen!$D$2:$D$251-Wochenmengen!$C$2:$C$251,52))*Wochenmengen!$F$2:$F$251)/$D68))</f>
        <v/>
      </c>
      <c r="S68" s="36">
        <f>IF(OR($A68="",$B68="",$C68="",N($D68)=0),"",IF(MOD(14-$B68,52)&gt;MOD($C68-$B68,52),"",SUMPRODUCT((Sätze!$B$2:$B$251=$A68)*(Wochenmengen!$C$2:$C$251&gt;0)*(MOD(14-Wochenmengen!$C$2:$C$251,52)&lt;=MOD(Wochenmengen!$D$2:$D$251-Wochenmengen!$C$2:$C$251,52))*Wochenmengen!$F$2:$F$251)/$D68))</f>
        <v/>
      </c>
      <c r="T68" s="36">
        <f>IF(OR($A68="",$B68="",$C68="",N($D68)=0),"",IF(MOD(15-$B68,52)&gt;MOD($C68-$B68,52),"",SUMPRODUCT((Sätze!$B$2:$B$251=$A68)*(Wochenmengen!$C$2:$C$251&gt;0)*(MOD(15-Wochenmengen!$C$2:$C$251,52)&lt;=MOD(Wochenmengen!$D$2:$D$251-Wochenmengen!$C$2:$C$251,52))*Wochenmengen!$F$2:$F$251)/$D68))</f>
        <v/>
      </c>
      <c r="U68" s="36">
        <f>IF(OR($A68="",$B68="",$C68="",N($D68)=0),"",IF(MOD(16-$B68,52)&gt;MOD($C68-$B68,52),"",SUMPRODUCT((Sätze!$B$2:$B$251=$A68)*(Wochenmengen!$C$2:$C$251&gt;0)*(MOD(16-Wochenmengen!$C$2:$C$251,52)&lt;=MOD(Wochenmengen!$D$2:$D$251-Wochenmengen!$C$2:$C$251,52))*Wochenmengen!$F$2:$F$251)/$D68))</f>
        <v/>
      </c>
      <c r="V68" s="36">
        <f>IF(OR($A68="",$B68="",$C68="",N($D68)=0),"",IF(MOD(17-$B68,52)&gt;MOD($C68-$B68,52),"",SUMPRODUCT((Sätze!$B$2:$B$251=$A68)*(Wochenmengen!$C$2:$C$251&gt;0)*(MOD(17-Wochenmengen!$C$2:$C$251,52)&lt;=MOD(Wochenmengen!$D$2:$D$251-Wochenmengen!$C$2:$C$251,52))*Wochenmengen!$F$2:$F$251)/$D68))</f>
        <v/>
      </c>
      <c r="W68" s="36">
        <f>IF(OR($A68="",$B68="",$C68="",N($D68)=0),"",IF(MOD(18-$B68,52)&gt;MOD($C68-$B68,52),"",SUMPRODUCT((Sätze!$B$2:$B$251=$A68)*(Wochenmengen!$C$2:$C$251&gt;0)*(MOD(18-Wochenmengen!$C$2:$C$251,52)&lt;=MOD(Wochenmengen!$D$2:$D$251-Wochenmengen!$C$2:$C$251,52))*Wochenmengen!$F$2:$F$251)/$D68))</f>
        <v/>
      </c>
      <c r="X68" s="36">
        <f>IF(OR($A68="",$B68="",$C68="",N($D68)=0),"",IF(MOD(19-$B68,52)&gt;MOD($C68-$B68,52),"",SUMPRODUCT((Sätze!$B$2:$B$251=$A68)*(Wochenmengen!$C$2:$C$251&gt;0)*(MOD(19-Wochenmengen!$C$2:$C$251,52)&lt;=MOD(Wochenmengen!$D$2:$D$251-Wochenmengen!$C$2:$C$251,52))*Wochenmengen!$F$2:$F$251)/$D68))</f>
        <v/>
      </c>
      <c r="Y68" s="36">
        <f>IF(OR($A68="",$B68="",$C68="",N($D68)=0),"",IF(MOD(20-$B68,52)&gt;MOD($C68-$B68,52),"",SUMPRODUCT((Sätze!$B$2:$B$251=$A68)*(Wochenmengen!$C$2:$C$251&gt;0)*(MOD(20-Wochenmengen!$C$2:$C$251,52)&lt;=MOD(Wochenmengen!$D$2:$D$251-Wochenmengen!$C$2:$C$251,52))*Wochenmengen!$F$2:$F$251)/$D68))</f>
        <v/>
      </c>
      <c r="Z68" s="36">
        <f>IF(OR($A68="",$B68="",$C68="",N($D68)=0),"",IF(MOD(21-$B68,52)&gt;MOD($C68-$B68,52),"",SUMPRODUCT((Sätze!$B$2:$B$251=$A68)*(Wochenmengen!$C$2:$C$251&gt;0)*(MOD(21-Wochenmengen!$C$2:$C$251,52)&lt;=MOD(Wochenmengen!$D$2:$D$251-Wochenmengen!$C$2:$C$251,52))*Wochenmengen!$F$2:$F$251)/$D68))</f>
        <v/>
      </c>
      <c r="AA68" s="36">
        <f>IF(OR($A68="",$B68="",$C68="",N($D68)=0),"",IF(MOD(22-$B68,52)&gt;MOD($C68-$B68,52),"",SUMPRODUCT((Sätze!$B$2:$B$251=$A68)*(Wochenmengen!$C$2:$C$251&gt;0)*(MOD(22-Wochenmengen!$C$2:$C$251,52)&lt;=MOD(Wochenmengen!$D$2:$D$251-Wochenmengen!$C$2:$C$251,52))*Wochenmengen!$F$2:$F$251)/$D68))</f>
        <v/>
      </c>
      <c r="AB68" s="36">
        <f>IF(OR($A68="",$B68="",$C68="",N($D68)=0),"",IF(MOD(23-$B68,52)&gt;MOD($C68-$B68,52),"",SUMPRODUCT((Sätze!$B$2:$B$251=$A68)*(Wochenmengen!$C$2:$C$251&gt;0)*(MOD(23-Wochenmengen!$C$2:$C$251,52)&lt;=MOD(Wochenmengen!$D$2:$D$251-Wochenmengen!$C$2:$C$251,52))*Wochenmengen!$F$2:$F$251)/$D68))</f>
        <v/>
      </c>
      <c r="AC68" s="36">
        <f>IF(OR($A68="",$B68="",$C68="",N($D68)=0),"",IF(MOD(24-$B68,52)&gt;MOD($C68-$B68,52),"",SUMPRODUCT((Sätze!$B$2:$B$251=$A68)*(Wochenmengen!$C$2:$C$251&gt;0)*(MOD(24-Wochenmengen!$C$2:$C$251,52)&lt;=MOD(Wochenmengen!$D$2:$D$251-Wochenmengen!$C$2:$C$251,52))*Wochenmengen!$F$2:$F$251)/$D68))</f>
        <v/>
      </c>
      <c r="AD68" s="36">
        <f>IF(OR($A68="",$B68="",$C68="",N($D68)=0),"",IF(MOD(25-$B68,52)&gt;MOD($C68-$B68,52),"",SUMPRODUCT((Sätze!$B$2:$B$251=$A68)*(Wochenmengen!$C$2:$C$251&gt;0)*(MOD(25-Wochenmengen!$C$2:$C$251,52)&lt;=MOD(Wochenmengen!$D$2:$D$251-Wochenmengen!$C$2:$C$251,52))*Wochenmengen!$F$2:$F$251)/$D68))</f>
        <v/>
      </c>
      <c r="AE68" s="36">
        <f>IF(OR($A68="",$B68="",$C68="",N($D68)=0),"",IF(MOD(26-$B68,52)&gt;MOD($C68-$B68,52),"",SUMPRODUCT((Sätze!$B$2:$B$251=$A68)*(Wochenmengen!$C$2:$C$251&gt;0)*(MOD(26-Wochenmengen!$C$2:$C$251,52)&lt;=MOD(Wochenmengen!$D$2:$D$251-Wochenmengen!$C$2:$C$251,52))*Wochenmengen!$F$2:$F$251)/$D68))</f>
        <v/>
      </c>
      <c r="AF68" s="36">
        <f>IF(OR($A68="",$B68="",$C68="",N($D68)=0),"",IF(MOD(27-$B68,52)&gt;MOD($C68-$B68,52),"",SUMPRODUCT((Sätze!$B$2:$B$251=$A68)*(Wochenmengen!$C$2:$C$251&gt;0)*(MOD(27-Wochenmengen!$C$2:$C$251,52)&lt;=MOD(Wochenmengen!$D$2:$D$251-Wochenmengen!$C$2:$C$251,52))*Wochenmengen!$F$2:$F$251)/$D68))</f>
        <v/>
      </c>
      <c r="AG68" s="36">
        <f>IF(OR($A68="",$B68="",$C68="",N($D68)=0),"",IF(MOD(28-$B68,52)&gt;MOD($C68-$B68,52),"",SUMPRODUCT((Sätze!$B$2:$B$251=$A68)*(Wochenmengen!$C$2:$C$251&gt;0)*(MOD(28-Wochenmengen!$C$2:$C$251,52)&lt;=MOD(Wochenmengen!$D$2:$D$251-Wochenmengen!$C$2:$C$251,52))*Wochenmengen!$F$2:$F$251)/$D68))</f>
        <v/>
      </c>
      <c r="AH68" s="36">
        <f>IF(OR($A68="",$B68="",$C68="",N($D68)=0),"",IF(MOD(29-$B68,52)&gt;MOD($C68-$B68,52),"",SUMPRODUCT((Sätze!$B$2:$B$251=$A68)*(Wochenmengen!$C$2:$C$251&gt;0)*(MOD(29-Wochenmengen!$C$2:$C$251,52)&lt;=MOD(Wochenmengen!$D$2:$D$251-Wochenmengen!$C$2:$C$251,52))*Wochenmengen!$F$2:$F$251)/$D68))</f>
        <v/>
      </c>
      <c r="AI68" s="36">
        <f>IF(OR($A68="",$B68="",$C68="",N($D68)=0),"",IF(MOD(30-$B68,52)&gt;MOD($C68-$B68,52),"",SUMPRODUCT((Sätze!$B$2:$B$251=$A68)*(Wochenmengen!$C$2:$C$251&gt;0)*(MOD(30-Wochenmengen!$C$2:$C$251,52)&lt;=MOD(Wochenmengen!$D$2:$D$251-Wochenmengen!$C$2:$C$251,52))*Wochenmengen!$F$2:$F$251)/$D68))</f>
        <v/>
      </c>
      <c r="AJ68" s="36">
        <f>IF(OR($A68="",$B68="",$C68="",N($D68)=0),"",IF(MOD(31-$B68,52)&gt;MOD($C68-$B68,52),"",SUMPRODUCT((Sätze!$B$2:$B$251=$A68)*(Wochenmengen!$C$2:$C$251&gt;0)*(MOD(31-Wochenmengen!$C$2:$C$251,52)&lt;=MOD(Wochenmengen!$D$2:$D$251-Wochenmengen!$C$2:$C$251,52))*Wochenmengen!$F$2:$F$251)/$D68))</f>
        <v/>
      </c>
      <c r="AK68" s="36">
        <f>IF(OR($A68="",$B68="",$C68="",N($D68)=0),"",IF(MOD(32-$B68,52)&gt;MOD($C68-$B68,52),"",SUMPRODUCT((Sätze!$B$2:$B$251=$A68)*(Wochenmengen!$C$2:$C$251&gt;0)*(MOD(32-Wochenmengen!$C$2:$C$251,52)&lt;=MOD(Wochenmengen!$D$2:$D$251-Wochenmengen!$C$2:$C$251,52))*Wochenmengen!$F$2:$F$251)/$D68))</f>
        <v/>
      </c>
      <c r="AL68" s="36">
        <f>IF(OR($A68="",$B68="",$C68="",N($D68)=0),"",IF(MOD(33-$B68,52)&gt;MOD($C68-$B68,52),"",SUMPRODUCT((Sätze!$B$2:$B$251=$A68)*(Wochenmengen!$C$2:$C$251&gt;0)*(MOD(33-Wochenmengen!$C$2:$C$251,52)&lt;=MOD(Wochenmengen!$D$2:$D$251-Wochenmengen!$C$2:$C$251,52))*Wochenmengen!$F$2:$F$251)/$D68))</f>
        <v/>
      </c>
      <c r="AM68" s="36">
        <f>IF(OR($A68="",$B68="",$C68="",N($D68)=0),"",IF(MOD(34-$B68,52)&gt;MOD($C68-$B68,52),"",SUMPRODUCT((Sätze!$B$2:$B$251=$A68)*(Wochenmengen!$C$2:$C$251&gt;0)*(MOD(34-Wochenmengen!$C$2:$C$251,52)&lt;=MOD(Wochenmengen!$D$2:$D$251-Wochenmengen!$C$2:$C$251,52))*Wochenmengen!$F$2:$F$251)/$D68))</f>
        <v/>
      </c>
      <c r="AN68" s="36">
        <f>IF(OR($A68="",$B68="",$C68="",N($D68)=0),"",IF(MOD(35-$B68,52)&gt;MOD($C68-$B68,52),"",SUMPRODUCT((Sätze!$B$2:$B$251=$A68)*(Wochenmengen!$C$2:$C$251&gt;0)*(MOD(35-Wochenmengen!$C$2:$C$251,52)&lt;=MOD(Wochenmengen!$D$2:$D$251-Wochenmengen!$C$2:$C$251,52))*Wochenmengen!$F$2:$F$251)/$D68))</f>
        <v/>
      </c>
      <c r="AO68" s="36">
        <f>IF(OR($A68="",$B68="",$C68="",N($D68)=0),"",IF(MOD(36-$B68,52)&gt;MOD($C68-$B68,52),"",SUMPRODUCT((Sätze!$B$2:$B$251=$A68)*(Wochenmengen!$C$2:$C$251&gt;0)*(MOD(36-Wochenmengen!$C$2:$C$251,52)&lt;=MOD(Wochenmengen!$D$2:$D$251-Wochenmengen!$C$2:$C$251,52))*Wochenmengen!$F$2:$F$251)/$D68))</f>
        <v/>
      </c>
      <c r="AP68" s="36">
        <f>IF(OR($A68="",$B68="",$C68="",N($D68)=0),"",IF(MOD(37-$B68,52)&gt;MOD($C68-$B68,52),"",SUMPRODUCT((Sätze!$B$2:$B$251=$A68)*(Wochenmengen!$C$2:$C$251&gt;0)*(MOD(37-Wochenmengen!$C$2:$C$251,52)&lt;=MOD(Wochenmengen!$D$2:$D$251-Wochenmengen!$C$2:$C$251,52))*Wochenmengen!$F$2:$F$251)/$D68))</f>
        <v/>
      </c>
      <c r="AQ68" s="36">
        <f>IF(OR($A68="",$B68="",$C68="",N($D68)=0),"",IF(MOD(38-$B68,52)&gt;MOD($C68-$B68,52),"",SUMPRODUCT((Sätze!$B$2:$B$251=$A68)*(Wochenmengen!$C$2:$C$251&gt;0)*(MOD(38-Wochenmengen!$C$2:$C$251,52)&lt;=MOD(Wochenmengen!$D$2:$D$251-Wochenmengen!$C$2:$C$251,52))*Wochenmengen!$F$2:$F$251)/$D68))</f>
        <v/>
      </c>
      <c r="AR68" s="36">
        <f>IF(OR($A68="",$B68="",$C68="",N($D68)=0),"",IF(MOD(39-$B68,52)&gt;MOD($C68-$B68,52),"",SUMPRODUCT((Sätze!$B$2:$B$251=$A68)*(Wochenmengen!$C$2:$C$251&gt;0)*(MOD(39-Wochenmengen!$C$2:$C$251,52)&lt;=MOD(Wochenmengen!$D$2:$D$251-Wochenmengen!$C$2:$C$251,52))*Wochenmengen!$F$2:$F$251)/$D68))</f>
        <v/>
      </c>
      <c r="AS68" s="36">
        <f>IF(OR($A68="",$B68="",$C68="",N($D68)=0),"",IF(MOD(40-$B68,52)&gt;MOD($C68-$B68,52),"",SUMPRODUCT((Sätze!$B$2:$B$251=$A68)*(Wochenmengen!$C$2:$C$251&gt;0)*(MOD(40-Wochenmengen!$C$2:$C$251,52)&lt;=MOD(Wochenmengen!$D$2:$D$251-Wochenmengen!$C$2:$C$251,52))*Wochenmengen!$F$2:$F$251)/$D68))</f>
        <v/>
      </c>
      <c r="AT68" s="36">
        <f>IF(OR($A68="",$B68="",$C68="",N($D68)=0),"",IF(MOD(41-$B68,52)&gt;MOD($C68-$B68,52),"",SUMPRODUCT((Sätze!$B$2:$B$251=$A68)*(Wochenmengen!$C$2:$C$251&gt;0)*(MOD(41-Wochenmengen!$C$2:$C$251,52)&lt;=MOD(Wochenmengen!$D$2:$D$251-Wochenmengen!$C$2:$C$251,52))*Wochenmengen!$F$2:$F$251)/$D68))</f>
        <v/>
      </c>
      <c r="AU68" s="36">
        <f>IF(OR($A68="",$B68="",$C68="",N($D68)=0),"",IF(MOD(42-$B68,52)&gt;MOD($C68-$B68,52),"",SUMPRODUCT((Sätze!$B$2:$B$251=$A68)*(Wochenmengen!$C$2:$C$251&gt;0)*(MOD(42-Wochenmengen!$C$2:$C$251,52)&lt;=MOD(Wochenmengen!$D$2:$D$251-Wochenmengen!$C$2:$C$251,52))*Wochenmengen!$F$2:$F$251)/$D68))</f>
        <v/>
      </c>
      <c r="AV68" s="36">
        <f>IF(OR($A68="",$B68="",$C68="",N($D68)=0),"",IF(MOD(43-$B68,52)&gt;MOD($C68-$B68,52),"",SUMPRODUCT((Sätze!$B$2:$B$251=$A68)*(Wochenmengen!$C$2:$C$251&gt;0)*(MOD(43-Wochenmengen!$C$2:$C$251,52)&lt;=MOD(Wochenmengen!$D$2:$D$251-Wochenmengen!$C$2:$C$251,52))*Wochenmengen!$F$2:$F$251)/$D68))</f>
        <v/>
      </c>
      <c r="AW68" s="36">
        <f>IF(OR($A68="",$B68="",$C68="",N($D68)=0),"",IF(MOD(44-$B68,52)&gt;MOD($C68-$B68,52),"",SUMPRODUCT((Sätze!$B$2:$B$251=$A68)*(Wochenmengen!$C$2:$C$251&gt;0)*(MOD(44-Wochenmengen!$C$2:$C$251,52)&lt;=MOD(Wochenmengen!$D$2:$D$251-Wochenmengen!$C$2:$C$251,52))*Wochenmengen!$F$2:$F$251)/$D68))</f>
        <v/>
      </c>
      <c r="AX68" s="36">
        <f>IF(OR($A68="",$B68="",$C68="",N($D68)=0),"",IF(MOD(45-$B68,52)&gt;MOD($C68-$B68,52),"",SUMPRODUCT((Sätze!$B$2:$B$251=$A68)*(Wochenmengen!$C$2:$C$251&gt;0)*(MOD(45-Wochenmengen!$C$2:$C$251,52)&lt;=MOD(Wochenmengen!$D$2:$D$251-Wochenmengen!$C$2:$C$251,52))*Wochenmengen!$F$2:$F$251)/$D68))</f>
        <v/>
      </c>
      <c r="AY68" s="36">
        <f>IF(OR($A68="",$B68="",$C68="",N($D68)=0),"",IF(MOD(46-$B68,52)&gt;MOD($C68-$B68,52),"",SUMPRODUCT((Sätze!$B$2:$B$251=$A68)*(Wochenmengen!$C$2:$C$251&gt;0)*(MOD(46-Wochenmengen!$C$2:$C$251,52)&lt;=MOD(Wochenmengen!$D$2:$D$251-Wochenmengen!$C$2:$C$251,52))*Wochenmengen!$F$2:$F$251)/$D68))</f>
        <v/>
      </c>
      <c r="AZ68" s="36">
        <f>IF(OR($A68="",$B68="",$C68="",N($D68)=0),"",IF(MOD(47-$B68,52)&gt;MOD($C68-$B68,52),"",SUMPRODUCT((Sätze!$B$2:$B$251=$A68)*(Wochenmengen!$C$2:$C$251&gt;0)*(MOD(47-Wochenmengen!$C$2:$C$251,52)&lt;=MOD(Wochenmengen!$D$2:$D$251-Wochenmengen!$C$2:$C$251,52))*Wochenmengen!$F$2:$F$251)/$D68))</f>
        <v/>
      </c>
      <c r="BA68" s="36">
        <f>IF(OR($A68="",$B68="",$C68="",N($D68)=0),"",IF(MOD(48-$B68,52)&gt;MOD($C68-$B68,52),"",SUMPRODUCT((Sätze!$B$2:$B$251=$A68)*(Wochenmengen!$C$2:$C$251&gt;0)*(MOD(48-Wochenmengen!$C$2:$C$251,52)&lt;=MOD(Wochenmengen!$D$2:$D$251-Wochenmengen!$C$2:$C$251,52))*Wochenmengen!$F$2:$F$251)/$D68))</f>
        <v/>
      </c>
      <c r="BB68" s="36">
        <f>IF(OR($A68="",$B68="",$C68="",N($D68)=0),"",IF(MOD(49-$B68,52)&gt;MOD($C68-$B68,52),"",SUMPRODUCT((Sätze!$B$2:$B$251=$A68)*(Wochenmengen!$C$2:$C$251&gt;0)*(MOD(49-Wochenmengen!$C$2:$C$251,52)&lt;=MOD(Wochenmengen!$D$2:$D$251-Wochenmengen!$C$2:$C$251,52))*Wochenmengen!$F$2:$F$251)/$D68))</f>
        <v/>
      </c>
      <c r="BC68" s="36">
        <f>IF(OR($A68="",$B68="",$C68="",N($D68)=0),"",IF(MOD(50-$B68,52)&gt;MOD($C68-$B68,52),"",SUMPRODUCT((Sätze!$B$2:$B$251=$A68)*(Wochenmengen!$C$2:$C$251&gt;0)*(MOD(50-Wochenmengen!$C$2:$C$251,52)&lt;=MOD(Wochenmengen!$D$2:$D$251-Wochenmengen!$C$2:$C$251,52))*Wochenmengen!$F$2:$F$251)/$D68))</f>
        <v/>
      </c>
      <c r="BD68" s="36">
        <f>IF(OR($A68="",$B68="",$C68="",N($D68)=0),"",IF(MOD(51-$B68,52)&gt;MOD($C68-$B68,52),"",SUMPRODUCT((Sätze!$B$2:$B$251=$A68)*(Wochenmengen!$C$2:$C$251&gt;0)*(MOD(51-Wochenmengen!$C$2:$C$251,52)&lt;=MOD(Wochenmengen!$D$2:$D$251-Wochenmengen!$C$2:$C$251,52))*Wochenmengen!$F$2:$F$251)/$D68))</f>
        <v/>
      </c>
      <c r="BE68" s="36">
        <f>IF(OR($A68="",$B68="",$C68="",N($D68)=0),"",IF(MOD(52-$B68,52)&gt;MOD($C68-$B68,52),"",SUMPRODUCT((Sätze!$B$2:$B$251=$A68)*(Wochenmengen!$C$2:$C$251&gt;0)*(MOD(52-Wochenmengen!$C$2:$C$251,52)&lt;=MOD(Wochenmengen!$D$2:$D$251-Wochenmengen!$C$2:$C$251,52))*Wochenmengen!$F$2:$F$251)/$D68))</f>
        <v/>
      </c>
      <c r="BF68" s="26">
        <f>IF($A68="","",SUMPRODUCT((F68:BE68&lt;&gt;"")*(F68:BE68&lt;1)))</f>
        <v/>
      </c>
    </row>
    <row r="69">
      <c r="A69" s="10">
        <f>IF(Bedarf!$B75="","",Bedarf!$B75)</f>
        <v/>
      </c>
      <c r="B69" s="26">
        <f>IF($A69="","",IF(Bedarf!$E75&lt;&gt;"",Bedarf!$E75,IFERROR(IF(_xlfn.MINIFS(Sätze!$H$2:$H$251,Sätze!$B$2:$B$251,$A69)=0,"",_xlfn.MINIFS(Sätze!$H$2:$H$251,Sätze!$B$2:$B$251,$A69)),"")))</f>
        <v/>
      </c>
      <c r="C69" s="26">
        <f>IF($A69="","",IF(Bedarf!$F75&lt;&gt;"",Bedarf!$F75,IFERROR(IF(_xlfn.MAXIFS(Sätze!$I$2:$I$251,Sätze!$B$2:$B$251,$A69)=0,"",_xlfn.MAXIFS(Sätze!$I$2:$I$251,Sätze!$B$2:$B$251,$A69)),"")))</f>
        <v/>
      </c>
      <c r="D69" s="15">
        <f>IF(OR($A69="",N(Bedarf!$G75)=0),"",Bedarf!$G75)</f>
        <v/>
      </c>
      <c r="E69" s="10">
        <f>IF($A69="","",T(Bedarf!$D75))</f>
        <v/>
      </c>
      <c r="F69" s="36">
        <f>IF(OR($A69="",$B69="",$C69="",N($D69)=0),"",IF(MOD(1-$B69,52)&gt;MOD($C69-$B69,52),"",SUMPRODUCT((Sätze!$B$2:$B$251=$A69)*(Wochenmengen!$C$2:$C$251&gt;0)*(MOD(1-Wochenmengen!$C$2:$C$251,52)&lt;=MOD(Wochenmengen!$D$2:$D$251-Wochenmengen!$C$2:$C$251,52))*Wochenmengen!$F$2:$F$251)/$D69))</f>
        <v/>
      </c>
      <c r="G69" s="36">
        <f>IF(OR($A69="",$B69="",$C69="",N($D69)=0),"",IF(MOD(2-$B69,52)&gt;MOD($C69-$B69,52),"",SUMPRODUCT((Sätze!$B$2:$B$251=$A69)*(Wochenmengen!$C$2:$C$251&gt;0)*(MOD(2-Wochenmengen!$C$2:$C$251,52)&lt;=MOD(Wochenmengen!$D$2:$D$251-Wochenmengen!$C$2:$C$251,52))*Wochenmengen!$F$2:$F$251)/$D69))</f>
        <v/>
      </c>
      <c r="H69" s="36">
        <f>IF(OR($A69="",$B69="",$C69="",N($D69)=0),"",IF(MOD(3-$B69,52)&gt;MOD($C69-$B69,52),"",SUMPRODUCT((Sätze!$B$2:$B$251=$A69)*(Wochenmengen!$C$2:$C$251&gt;0)*(MOD(3-Wochenmengen!$C$2:$C$251,52)&lt;=MOD(Wochenmengen!$D$2:$D$251-Wochenmengen!$C$2:$C$251,52))*Wochenmengen!$F$2:$F$251)/$D69))</f>
        <v/>
      </c>
      <c r="I69" s="36">
        <f>IF(OR($A69="",$B69="",$C69="",N($D69)=0),"",IF(MOD(4-$B69,52)&gt;MOD($C69-$B69,52),"",SUMPRODUCT((Sätze!$B$2:$B$251=$A69)*(Wochenmengen!$C$2:$C$251&gt;0)*(MOD(4-Wochenmengen!$C$2:$C$251,52)&lt;=MOD(Wochenmengen!$D$2:$D$251-Wochenmengen!$C$2:$C$251,52))*Wochenmengen!$F$2:$F$251)/$D69))</f>
        <v/>
      </c>
      <c r="J69" s="36">
        <f>IF(OR($A69="",$B69="",$C69="",N($D69)=0),"",IF(MOD(5-$B69,52)&gt;MOD($C69-$B69,52),"",SUMPRODUCT((Sätze!$B$2:$B$251=$A69)*(Wochenmengen!$C$2:$C$251&gt;0)*(MOD(5-Wochenmengen!$C$2:$C$251,52)&lt;=MOD(Wochenmengen!$D$2:$D$251-Wochenmengen!$C$2:$C$251,52))*Wochenmengen!$F$2:$F$251)/$D69))</f>
        <v/>
      </c>
      <c r="K69" s="36">
        <f>IF(OR($A69="",$B69="",$C69="",N($D69)=0),"",IF(MOD(6-$B69,52)&gt;MOD($C69-$B69,52),"",SUMPRODUCT((Sätze!$B$2:$B$251=$A69)*(Wochenmengen!$C$2:$C$251&gt;0)*(MOD(6-Wochenmengen!$C$2:$C$251,52)&lt;=MOD(Wochenmengen!$D$2:$D$251-Wochenmengen!$C$2:$C$251,52))*Wochenmengen!$F$2:$F$251)/$D69))</f>
        <v/>
      </c>
      <c r="L69" s="36">
        <f>IF(OR($A69="",$B69="",$C69="",N($D69)=0),"",IF(MOD(7-$B69,52)&gt;MOD($C69-$B69,52),"",SUMPRODUCT((Sätze!$B$2:$B$251=$A69)*(Wochenmengen!$C$2:$C$251&gt;0)*(MOD(7-Wochenmengen!$C$2:$C$251,52)&lt;=MOD(Wochenmengen!$D$2:$D$251-Wochenmengen!$C$2:$C$251,52))*Wochenmengen!$F$2:$F$251)/$D69))</f>
        <v/>
      </c>
      <c r="M69" s="36">
        <f>IF(OR($A69="",$B69="",$C69="",N($D69)=0),"",IF(MOD(8-$B69,52)&gt;MOD($C69-$B69,52),"",SUMPRODUCT((Sätze!$B$2:$B$251=$A69)*(Wochenmengen!$C$2:$C$251&gt;0)*(MOD(8-Wochenmengen!$C$2:$C$251,52)&lt;=MOD(Wochenmengen!$D$2:$D$251-Wochenmengen!$C$2:$C$251,52))*Wochenmengen!$F$2:$F$251)/$D69))</f>
        <v/>
      </c>
      <c r="N69" s="36">
        <f>IF(OR($A69="",$B69="",$C69="",N($D69)=0),"",IF(MOD(9-$B69,52)&gt;MOD($C69-$B69,52),"",SUMPRODUCT((Sätze!$B$2:$B$251=$A69)*(Wochenmengen!$C$2:$C$251&gt;0)*(MOD(9-Wochenmengen!$C$2:$C$251,52)&lt;=MOD(Wochenmengen!$D$2:$D$251-Wochenmengen!$C$2:$C$251,52))*Wochenmengen!$F$2:$F$251)/$D69))</f>
        <v/>
      </c>
      <c r="O69" s="36">
        <f>IF(OR($A69="",$B69="",$C69="",N($D69)=0),"",IF(MOD(10-$B69,52)&gt;MOD($C69-$B69,52),"",SUMPRODUCT((Sätze!$B$2:$B$251=$A69)*(Wochenmengen!$C$2:$C$251&gt;0)*(MOD(10-Wochenmengen!$C$2:$C$251,52)&lt;=MOD(Wochenmengen!$D$2:$D$251-Wochenmengen!$C$2:$C$251,52))*Wochenmengen!$F$2:$F$251)/$D69))</f>
        <v/>
      </c>
      <c r="P69" s="36">
        <f>IF(OR($A69="",$B69="",$C69="",N($D69)=0),"",IF(MOD(11-$B69,52)&gt;MOD($C69-$B69,52),"",SUMPRODUCT((Sätze!$B$2:$B$251=$A69)*(Wochenmengen!$C$2:$C$251&gt;0)*(MOD(11-Wochenmengen!$C$2:$C$251,52)&lt;=MOD(Wochenmengen!$D$2:$D$251-Wochenmengen!$C$2:$C$251,52))*Wochenmengen!$F$2:$F$251)/$D69))</f>
        <v/>
      </c>
      <c r="Q69" s="36">
        <f>IF(OR($A69="",$B69="",$C69="",N($D69)=0),"",IF(MOD(12-$B69,52)&gt;MOD($C69-$B69,52),"",SUMPRODUCT((Sätze!$B$2:$B$251=$A69)*(Wochenmengen!$C$2:$C$251&gt;0)*(MOD(12-Wochenmengen!$C$2:$C$251,52)&lt;=MOD(Wochenmengen!$D$2:$D$251-Wochenmengen!$C$2:$C$251,52))*Wochenmengen!$F$2:$F$251)/$D69))</f>
        <v/>
      </c>
      <c r="R69" s="36">
        <f>IF(OR($A69="",$B69="",$C69="",N($D69)=0),"",IF(MOD(13-$B69,52)&gt;MOD($C69-$B69,52),"",SUMPRODUCT((Sätze!$B$2:$B$251=$A69)*(Wochenmengen!$C$2:$C$251&gt;0)*(MOD(13-Wochenmengen!$C$2:$C$251,52)&lt;=MOD(Wochenmengen!$D$2:$D$251-Wochenmengen!$C$2:$C$251,52))*Wochenmengen!$F$2:$F$251)/$D69))</f>
        <v/>
      </c>
      <c r="S69" s="36">
        <f>IF(OR($A69="",$B69="",$C69="",N($D69)=0),"",IF(MOD(14-$B69,52)&gt;MOD($C69-$B69,52),"",SUMPRODUCT((Sätze!$B$2:$B$251=$A69)*(Wochenmengen!$C$2:$C$251&gt;0)*(MOD(14-Wochenmengen!$C$2:$C$251,52)&lt;=MOD(Wochenmengen!$D$2:$D$251-Wochenmengen!$C$2:$C$251,52))*Wochenmengen!$F$2:$F$251)/$D69))</f>
        <v/>
      </c>
      <c r="T69" s="36">
        <f>IF(OR($A69="",$B69="",$C69="",N($D69)=0),"",IF(MOD(15-$B69,52)&gt;MOD($C69-$B69,52),"",SUMPRODUCT((Sätze!$B$2:$B$251=$A69)*(Wochenmengen!$C$2:$C$251&gt;0)*(MOD(15-Wochenmengen!$C$2:$C$251,52)&lt;=MOD(Wochenmengen!$D$2:$D$251-Wochenmengen!$C$2:$C$251,52))*Wochenmengen!$F$2:$F$251)/$D69))</f>
        <v/>
      </c>
      <c r="U69" s="36">
        <f>IF(OR($A69="",$B69="",$C69="",N($D69)=0),"",IF(MOD(16-$B69,52)&gt;MOD($C69-$B69,52),"",SUMPRODUCT((Sätze!$B$2:$B$251=$A69)*(Wochenmengen!$C$2:$C$251&gt;0)*(MOD(16-Wochenmengen!$C$2:$C$251,52)&lt;=MOD(Wochenmengen!$D$2:$D$251-Wochenmengen!$C$2:$C$251,52))*Wochenmengen!$F$2:$F$251)/$D69))</f>
        <v/>
      </c>
      <c r="V69" s="36">
        <f>IF(OR($A69="",$B69="",$C69="",N($D69)=0),"",IF(MOD(17-$B69,52)&gt;MOD($C69-$B69,52),"",SUMPRODUCT((Sätze!$B$2:$B$251=$A69)*(Wochenmengen!$C$2:$C$251&gt;0)*(MOD(17-Wochenmengen!$C$2:$C$251,52)&lt;=MOD(Wochenmengen!$D$2:$D$251-Wochenmengen!$C$2:$C$251,52))*Wochenmengen!$F$2:$F$251)/$D69))</f>
        <v/>
      </c>
      <c r="W69" s="36">
        <f>IF(OR($A69="",$B69="",$C69="",N($D69)=0),"",IF(MOD(18-$B69,52)&gt;MOD($C69-$B69,52),"",SUMPRODUCT((Sätze!$B$2:$B$251=$A69)*(Wochenmengen!$C$2:$C$251&gt;0)*(MOD(18-Wochenmengen!$C$2:$C$251,52)&lt;=MOD(Wochenmengen!$D$2:$D$251-Wochenmengen!$C$2:$C$251,52))*Wochenmengen!$F$2:$F$251)/$D69))</f>
        <v/>
      </c>
      <c r="X69" s="36">
        <f>IF(OR($A69="",$B69="",$C69="",N($D69)=0),"",IF(MOD(19-$B69,52)&gt;MOD($C69-$B69,52),"",SUMPRODUCT((Sätze!$B$2:$B$251=$A69)*(Wochenmengen!$C$2:$C$251&gt;0)*(MOD(19-Wochenmengen!$C$2:$C$251,52)&lt;=MOD(Wochenmengen!$D$2:$D$251-Wochenmengen!$C$2:$C$251,52))*Wochenmengen!$F$2:$F$251)/$D69))</f>
        <v/>
      </c>
      <c r="Y69" s="36">
        <f>IF(OR($A69="",$B69="",$C69="",N($D69)=0),"",IF(MOD(20-$B69,52)&gt;MOD($C69-$B69,52),"",SUMPRODUCT((Sätze!$B$2:$B$251=$A69)*(Wochenmengen!$C$2:$C$251&gt;0)*(MOD(20-Wochenmengen!$C$2:$C$251,52)&lt;=MOD(Wochenmengen!$D$2:$D$251-Wochenmengen!$C$2:$C$251,52))*Wochenmengen!$F$2:$F$251)/$D69))</f>
        <v/>
      </c>
      <c r="Z69" s="36">
        <f>IF(OR($A69="",$B69="",$C69="",N($D69)=0),"",IF(MOD(21-$B69,52)&gt;MOD($C69-$B69,52),"",SUMPRODUCT((Sätze!$B$2:$B$251=$A69)*(Wochenmengen!$C$2:$C$251&gt;0)*(MOD(21-Wochenmengen!$C$2:$C$251,52)&lt;=MOD(Wochenmengen!$D$2:$D$251-Wochenmengen!$C$2:$C$251,52))*Wochenmengen!$F$2:$F$251)/$D69))</f>
        <v/>
      </c>
      <c r="AA69" s="36">
        <f>IF(OR($A69="",$B69="",$C69="",N($D69)=0),"",IF(MOD(22-$B69,52)&gt;MOD($C69-$B69,52),"",SUMPRODUCT((Sätze!$B$2:$B$251=$A69)*(Wochenmengen!$C$2:$C$251&gt;0)*(MOD(22-Wochenmengen!$C$2:$C$251,52)&lt;=MOD(Wochenmengen!$D$2:$D$251-Wochenmengen!$C$2:$C$251,52))*Wochenmengen!$F$2:$F$251)/$D69))</f>
        <v/>
      </c>
      <c r="AB69" s="36">
        <f>IF(OR($A69="",$B69="",$C69="",N($D69)=0),"",IF(MOD(23-$B69,52)&gt;MOD($C69-$B69,52),"",SUMPRODUCT((Sätze!$B$2:$B$251=$A69)*(Wochenmengen!$C$2:$C$251&gt;0)*(MOD(23-Wochenmengen!$C$2:$C$251,52)&lt;=MOD(Wochenmengen!$D$2:$D$251-Wochenmengen!$C$2:$C$251,52))*Wochenmengen!$F$2:$F$251)/$D69))</f>
        <v/>
      </c>
      <c r="AC69" s="36">
        <f>IF(OR($A69="",$B69="",$C69="",N($D69)=0),"",IF(MOD(24-$B69,52)&gt;MOD($C69-$B69,52),"",SUMPRODUCT((Sätze!$B$2:$B$251=$A69)*(Wochenmengen!$C$2:$C$251&gt;0)*(MOD(24-Wochenmengen!$C$2:$C$251,52)&lt;=MOD(Wochenmengen!$D$2:$D$251-Wochenmengen!$C$2:$C$251,52))*Wochenmengen!$F$2:$F$251)/$D69))</f>
        <v/>
      </c>
      <c r="AD69" s="36">
        <f>IF(OR($A69="",$B69="",$C69="",N($D69)=0),"",IF(MOD(25-$B69,52)&gt;MOD($C69-$B69,52),"",SUMPRODUCT((Sätze!$B$2:$B$251=$A69)*(Wochenmengen!$C$2:$C$251&gt;0)*(MOD(25-Wochenmengen!$C$2:$C$251,52)&lt;=MOD(Wochenmengen!$D$2:$D$251-Wochenmengen!$C$2:$C$251,52))*Wochenmengen!$F$2:$F$251)/$D69))</f>
        <v/>
      </c>
      <c r="AE69" s="36">
        <f>IF(OR($A69="",$B69="",$C69="",N($D69)=0),"",IF(MOD(26-$B69,52)&gt;MOD($C69-$B69,52),"",SUMPRODUCT((Sätze!$B$2:$B$251=$A69)*(Wochenmengen!$C$2:$C$251&gt;0)*(MOD(26-Wochenmengen!$C$2:$C$251,52)&lt;=MOD(Wochenmengen!$D$2:$D$251-Wochenmengen!$C$2:$C$251,52))*Wochenmengen!$F$2:$F$251)/$D69))</f>
        <v/>
      </c>
      <c r="AF69" s="36">
        <f>IF(OR($A69="",$B69="",$C69="",N($D69)=0),"",IF(MOD(27-$B69,52)&gt;MOD($C69-$B69,52),"",SUMPRODUCT((Sätze!$B$2:$B$251=$A69)*(Wochenmengen!$C$2:$C$251&gt;0)*(MOD(27-Wochenmengen!$C$2:$C$251,52)&lt;=MOD(Wochenmengen!$D$2:$D$251-Wochenmengen!$C$2:$C$251,52))*Wochenmengen!$F$2:$F$251)/$D69))</f>
        <v/>
      </c>
      <c r="AG69" s="36">
        <f>IF(OR($A69="",$B69="",$C69="",N($D69)=0),"",IF(MOD(28-$B69,52)&gt;MOD($C69-$B69,52),"",SUMPRODUCT((Sätze!$B$2:$B$251=$A69)*(Wochenmengen!$C$2:$C$251&gt;0)*(MOD(28-Wochenmengen!$C$2:$C$251,52)&lt;=MOD(Wochenmengen!$D$2:$D$251-Wochenmengen!$C$2:$C$251,52))*Wochenmengen!$F$2:$F$251)/$D69))</f>
        <v/>
      </c>
      <c r="AH69" s="36">
        <f>IF(OR($A69="",$B69="",$C69="",N($D69)=0),"",IF(MOD(29-$B69,52)&gt;MOD($C69-$B69,52),"",SUMPRODUCT((Sätze!$B$2:$B$251=$A69)*(Wochenmengen!$C$2:$C$251&gt;0)*(MOD(29-Wochenmengen!$C$2:$C$251,52)&lt;=MOD(Wochenmengen!$D$2:$D$251-Wochenmengen!$C$2:$C$251,52))*Wochenmengen!$F$2:$F$251)/$D69))</f>
        <v/>
      </c>
      <c r="AI69" s="36">
        <f>IF(OR($A69="",$B69="",$C69="",N($D69)=0),"",IF(MOD(30-$B69,52)&gt;MOD($C69-$B69,52),"",SUMPRODUCT((Sätze!$B$2:$B$251=$A69)*(Wochenmengen!$C$2:$C$251&gt;0)*(MOD(30-Wochenmengen!$C$2:$C$251,52)&lt;=MOD(Wochenmengen!$D$2:$D$251-Wochenmengen!$C$2:$C$251,52))*Wochenmengen!$F$2:$F$251)/$D69))</f>
        <v/>
      </c>
      <c r="AJ69" s="36">
        <f>IF(OR($A69="",$B69="",$C69="",N($D69)=0),"",IF(MOD(31-$B69,52)&gt;MOD($C69-$B69,52),"",SUMPRODUCT((Sätze!$B$2:$B$251=$A69)*(Wochenmengen!$C$2:$C$251&gt;0)*(MOD(31-Wochenmengen!$C$2:$C$251,52)&lt;=MOD(Wochenmengen!$D$2:$D$251-Wochenmengen!$C$2:$C$251,52))*Wochenmengen!$F$2:$F$251)/$D69))</f>
        <v/>
      </c>
      <c r="AK69" s="36">
        <f>IF(OR($A69="",$B69="",$C69="",N($D69)=0),"",IF(MOD(32-$B69,52)&gt;MOD($C69-$B69,52),"",SUMPRODUCT((Sätze!$B$2:$B$251=$A69)*(Wochenmengen!$C$2:$C$251&gt;0)*(MOD(32-Wochenmengen!$C$2:$C$251,52)&lt;=MOD(Wochenmengen!$D$2:$D$251-Wochenmengen!$C$2:$C$251,52))*Wochenmengen!$F$2:$F$251)/$D69))</f>
        <v/>
      </c>
      <c r="AL69" s="36">
        <f>IF(OR($A69="",$B69="",$C69="",N($D69)=0),"",IF(MOD(33-$B69,52)&gt;MOD($C69-$B69,52),"",SUMPRODUCT((Sätze!$B$2:$B$251=$A69)*(Wochenmengen!$C$2:$C$251&gt;0)*(MOD(33-Wochenmengen!$C$2:$C$251,52)&lt;=MOD(Wochenmengen!$D$2:$D$251-Wochenmengen!$C$2:$C$251,52))*Wochenmengen!$F$2:$F$251)/$D69))</f>
        <v/>
      </c>
      <c r="AM69" s="36">
        <f>IF(OR($A69="",$B69="",$C69="",N($D69)=0),"",IF(MOD(34-$B69,52)&gt;MOD($C69-$B69,52),"",SUMPRODUCT((Sätze!$B$2:$B$251=$A69)*(Wochenmengen!$C$2:$C$251&gt;0)*(MOD(34-Wochenmengen!$C$2:$C$251,52)&lt;=MOD(Wochenmengen!$D$2:$D$251-Wochenmengen!$C$2:$C$251,52))*Wochenmengen!$F$2:$F$251)/$D69))</f>
        <v/>
      </c>
      <c r="AN69" s="36">
        <f>IF(OR($A69="",$B69="",$C69="",N($D69)=0),"",IF(MOD(35-$B69,52)&gt;MOD($C69-$B69,52),"",SUMPRODUCT((Sätze!$B$2:$B$251=$A69)*(Wochenmengen!$C$2:$C$251&gt;0)*(MOD(35-Wochenmengen!$C$2:$C$251,52)&lt;=MOD(Wochenmengen!$D$2:$D$251-Wochenmengen!$C$2:$C$251,52))*Wochenmengen!$F$2:$F$251)/$D69))</f>
        <v/>
      </c>
      <c r="AO69" s="36">
        <f>IF(OR($A69="",$B69="",$C69="",N($D69)=0),"",IF(MOD(36-$B69,52)&gt;MOD($C69-$B69,52),"",SUMPRODUCT((Sätze!$B$2:$B$251=$A69)*(Wochenmengen!$C$2:$C$251&gt;0)*(MOD(36-Wochenmengen!$C$2:$C$251,52)&lt;=MOD(Wochenmengen!$D$2:$D$251-Wochenmengen!$C$2:$C$251,52))*Wochenmengen!$F$2:$F$251)/$D69))</f>
        <v/>
      </c>
      <c r="AP69" s="36">
        <f>IF(OR($A69="",$B69="",$C69="",N($D69)=0),"",IF(MOD(37-$B69,52)&gt;MOD($C69-$B69,52),"",SUMPRODUCT((Sätze!$B$2:$B$251=$A69)*(Wochenmengen!$C$2:$C$251&gt;0)*(MOD(37-Wochenmengen!$C$2:$C$251,52)&lt;=MOD(Wochenmengen!$D$2:$D$251-Wochenmengen!$C$2:$C$251,52))*Wochenmengen!$F$2:$F$251)/$D69))</f>
        <v/>
      </c>
      <c r="AQ69" s="36">
        <f>IF(OR($A69="",$B69="",$C69="",N($D69)=0),"",IF(MOD(38-$B69,52)&gt;MOD($C69-$B69,52),"",SUMPRODUCT((Sätze!$B$2:$B$251=$A69)*(Wochenmengen!$C$2:$C$251&gt;0)*(MOD(38-Wochenmengen!$C$2:$C$251,52)&lt;=MOD(Wochenmengen!$D$2:$D$251-Wochenmengen!$C$2:$C$251,52))*Wochenmengen!$F$2:$F$251)/$D69))</f>
        <v/>
      </c>
      <c r="AR69" s="36">
        <f>IF(OR($A69="",$B69="",$C69="",N($D69)=0),"",IF(MOD(39-$B69,52)&gt;MOD($C69-$B69,52),"",SUMPRODUCT((Sätze!$B$2:$B$251=$A69)*(Wochenmengen!$C$2:$C$251&gt;0)*(MOD(39-Wochenmengen!$C$2:$C$251,52)&lt;=MOD(Wochenmengen!$D$2:$D$251-Wochenmengen!$C$2:$C$251,52))*Wochenmengen!$F$2:$F$251)/$D69))</f>
        <v/>
      </c>
      <c r="AS69" s="36">
        <f>IF(OR($A69="",$B69="",$C69="",N($D69)=0),"",IF(MOD(40-$B69,52)&gt;MOD($C69-$B69,52),"",SUMPRODUCT((Sätze!$B$2:$B$251=$A69)*(Wochenmengen!$C$2:$C$251&gt;0)*(MOD(40-Wochenmengen!$C$2:$C$251,52)&lt;=MOD(Wochenmengen!$D$2:$D$251-Wochenmengen!$C$2:$C$251,52))*Wochenmengen!$F$2:$F$251)/$D69))</f>
        <v/>
      </c>
      <c r="AT69" s="36">
        <f>IF(OR($A69="",$B69="",$C69="",N($D69)=0),"",IF(MOD(41-$B69,52)&gt;MOD($C69-$B69,52),"",SUMPRODUCT((Sätze!$B$2:$B$251=$A69)*(Wochenmengen!$C$2:$C$251&gt;0)*(MOD(41-Wochenmengen!$C$2:$C$251,52)&lt;=MOD(Wochenmengen!$D$2:$D$251-Wochenmengen!$C$2:$C$251,52))*Wochenmengen!$F$2:$F$251)/$D69))</f>
        <v/>
      </c>
      <c r="AU69" s="36">
        <f>IF(OR($A69="",$B69="",$C69="",N($D69)=0),"",IF(MOD(42-$B69,52)&gt;MOD($C69-$B69,52),"",SUMPRODUCT((Sätze!$B$2:$B$251=$A69)*(Wochenmengen!$C$2:$C$251&gt;0)*(MOD(42-Wochenmengen!$C$2:$C$251,52)&lt;=MOD(Wochenmengen!$D$2:$D$251-Wochenmengen!$C$2:$C$251,52))*Wochenmengen!$F$2:$F$251)/$D69))</f>
        <v/>
      </c>
      <c r="AV69" s="36">
        <f>IF(OR($A69="",$B69="",$C69="",N($D69)=0),"",IF(MOD(43-$B69,52)&gt;MOD($C69-$B69,52),"",SUMPRODUCT((Sätze!$B$2:$B$251=$A69)*(Wochenmengen!$C$2:$C$251&gt;0)*(MOD(43-Wochenmengen!$C$2:$C$251,52)&lt;=MOD(Wochenmengen!$D$2:$D$251-Wochenmengen!$C$2:$C$251,52))*Wochenmengen!$F$2:$F$251)/$D69))</f>
        <v/>
      </c>
      <c r="AW69" s="36">
        <f>IF(OR($A69="",$B69="",$C69="",N($D69)=0),"",IF(MOD(44-$B69,52)&gt;MOD($C69-$B69,52),"",SUMPRODUCT((Sätze!$B$2:$B$251=$A69)*(Wochenmengen!$C$2:$C$251&gt;0)*(MOD(44-Wochenmengen!$C$2:$C$251,52)&lt;=MOD(Wochenmengen!$D$2:$D$251-Wochenmengen!$C$2:$C$251,52))*Wochenmengen!$F$2:$F$251)/$D69))</f>
        <v/>
      </c>
      <c r="AX69" s="36">
        <f>IF(OR($A69="",$B69="",$C69="",N($D69)=0),"",IF(MOD(45-$B69,52)&gt;MOD($C69-$B69,52),"",SUMPRODUCT((Sätze!$B$2:$B$251=$A69)*(Wochenmengen!$C$2:$C$251&gt;0)*(MOD(45-Wochenmengen!$C$2:$C$251,52)&lt;=MOD(Wochenmengen!$D$2:$D$251-Wochenmengen!$C$2:$C$251,52))*Wochenmengen!$F$2:$F$251)/$D69))</f>
        <v/>
      </c>
      <c r="AY69" s="36">
        <f>IF(OR($A69="",$B69="",$C69="",N($D69)=0),"",IF(MOD(46-$B69,52)&gt;MOD($C69-$B69,52),"",SUMPRODUCT((Sätze!$B$2:$B$251=$A69)*(Wochenmengen!$C$2:$C$251&gt;0)*(MOD(46-Wochenmengen!$C$2:$C$251,52)&lt;=MOD(Wochenmengen!$D$2:$D$251-Wochenmengen!$C$2:$C$251,52))*Wochenmengen!$F$2:$F$251)/$D69))</f>
        <v/>
      </c>
      <c r="AZ69" s="36">
        <f>IF(OR($A69="",$B69="",$C69="",N($D69)=0),"",IF(MOD(47-$B69,52)&gt;MOD($C69-$B69,52),"",SUMPRODUCT((Sätze!$B$2:$B$251=$A69)*(Wochenmengen!$C$2:$C$251&gt;0)*(MOD(47-Wochenmengen!$C$2:$C$251,52)&lt;=MOD(Wochenmengen!$D$2:$D$251-Wochenmengen!$C$2:$C$251,52))*Wochenmengen!$F$2:$F$251)/$D69))</f>
        <v/>
      </c>
      <c r="BA69" s="36">
        <f>IF(OR($A69="",$B69="",$C69="",N($D69)=0),"",IF(MOD(48-$B69,52)&gt;MOD($C69-$B69,52),"",SUMPRODUCT((Sätze!$B$2:$B$251=$A69)*(Wochenmengen!$C$2:$C$251&gt;0)*(MOD(48-Wochenmengen!$C$2:$C$251,52)&lt;=MOD(Wochenmengen!$D$2:$D$251-Wochenmengen!$C$2:$C$251,52))*Wochenmengen!$F$2:$F$251)/$D69))</f>
        <v/>
      </c>
      <c r="BB69" s="36">
        <f>IF(OR($A69="",$B69="",$C69="",N($D69)=0),"",IF(MOD(49-$B69,52)&gt;MOD($C69-$B69,52),"",SUMPRODUCT((Sätze!$B$2:$B$251=$A69)*(Wochenmengen!$C$2:$C$251&gt;0)*(MOD(49-Wochenmengen!$C$2:$C$251,52)&lt;=MOD(Wochenmengen!$D$2:$D$251-Wochenmengen!$C$2:$C$251,52))*Wochenmengen!$F$2:$F$251)/$D69))</f>
        <v/>
      </c>
      <c r="BC69" s="36">
        <f>IF(OR($A69="",$B69="",$C69="",N($D69)=0),"",IF(MOD(50-$B69,52)&gt;MOD($C69-$B69,52),"",SUMPRODUCT((Sätze!$B$2:$B$251=$A69)*(Wochenmengen!$C$2:$C$251&gt;0)*(MOD(50-Wochenmengen!$C$2:$C$251,52)&lt;=MOD(Wochenmengen!$D$2:$D$251-Wochenmengen!$C$2:$C$251,52))*Wochenmengen!$F$2:$F$251)/$D69))</f>
        <v/>
      </c>
      <c r="BD69" s="36">
        <f>IF(OR($A69="",$B69="",$C69="",N($D69)=0),"",IF(MOD(51-$B69,52)&gt;MOD($C69-$B69,52),"",SUMPRODUCT((Sätze!$B$2:$B$251=$A69)*(Wochenmengen!$C$2:$C$251&gt;0)*(MOD(51-Wochenmengen!$C$2:$C$251,52)&lt;=MOD(Wochenmengen!$D$2:$D$251-Wochenmengen!$C$2:$C$251,52))*Wochenmengen!$F$2:$F$251)/$D69))</f>
        <v/>
      </c>
      <c r="BE69" s="36">
        <f>IF(OR($A69="",$B69="",$C69="",N($D69)=0),"",IF(MOD(52-$B69,52)&gt;MOD($C69-$B69,52),"",SUMPRODUCT((Sätze!$B$2:$B$251=$A69)*(Wochenmengen!$C$2:$C$251&gt;0)*(MOD(52-Wochenmengen!$C$2:$C$251,52)&lt;=MOD(Wochenmengen!$D$2:$D$251-Wochenmengen!$C$2:$C$251,52))*Wochenmengen!$F$2:$F$251)/$D69))</f>
        <v/>
      </c>
      <c r="BF69" s="26">
        <f>IF($A69="","",SUMPRODUCT((F69:BE69&lt;&gt;"")*(F69:BE69&lt;1)))</f>
        <v/>
      </c>
    </row>
    <row r="70">
      <c r="A70" s="10">
        <f>IF(Bedarf!$B76="","",Bedarf!$B76)</f>
        <v/>
      </c>
      <c r="B70" s="26">
        <f>IF($A70="","",IF(Bedarf!$E76&lt;&gt;"",Bedarf!$E76,IFERROR(IF(_xlfn.MINIFS(Sätze!$H$2:$H$251,Sätze!$B$2:$B$251,$A70)=0,"",_xlfn.MINIFS(Sätze!$H$2:$H$251,Sätze!$B$2:$B$251,$A70)),"")))</f>
        <v/>
      </c>
      <c r="C70" s="26">
        <f>IF($A70="","",IF(Bedarf!$F76&lt;&gt;"",Bedarf!$F76,IFERROR(IF(_xlfn.MAXIFS(Sätze!$I$2:$I$251,Sätze!$B$2:$B$251,$A70)=0,"",_xlfn.MAXIFS(Sätze!$I$2:$I$251,Sätze!$B$2:$B$251,$A70)),"")))</f>
        <v/>
      </c>
      <c r="D70" s="15">
        <f>IF(OR($A70="",N(Bedarf!$G76)=0),"",Bedarf!$G76)</f>
        <v/>
      </c>
      <c r="E70" s="10">
        <f>IF($A70="","",T(Bedarf!$D76))</f>
        <v/>
      </c>
      <c r="F70" s="36">
        <f>IF(OR($A70="",$B70="",$C70="",N($D70)=0),"",IF(MOD(1-$B70,52)&gt;MOD($C70-$B70,52),"",SUMPRODUCT((Sätze!$B$2:$B$251=$A70)*(Wochenmengen!$C$2:$C$251&gt;0)*(MOD(1-Wochenmengen!$C$2:$C$251,52)&lt;=MOD(Wochenmengen!$D$2:$D$251-Wochenmengen!$C$2:$C$251,52))*Wochenmengen!$F$2:$F$251)/$D70))</f>
        <v/>
      </c>
      <c r="G70" s="36">
        <f>IF(OR($A70="",$B70="",$C70="",N($D70)=0),"",IF(MOD(2-$B70,52)&gt;MOD($C70-$B70,52),"",SUMPRODUCT((Sätze!$B$2:$B$251=$A70)*(Wochenmengen!$C$2:$C$251&gt;0)*(MOD(2-Wochenmengen!$C$2:$C$251,52)&lt;=MOD(Wochenmengen!$D$2:$D$251-Wochenmengen!$C$2:$C$251,52))*Wochenmengen!$F$2:$F$251)/$D70))</f>
        <v/>
      </c>
      <c r="H70" s="36">
        <f>IF(OR($A70="",$B70="",$C70="",N($D70)=0),"",IF(MOD(3-$B70,52)&gt;MOD($C70-$B70,52),"",SUMPRODUCT((Sätze!$B$2:$B$251=$A70)*(Wochenmengen!$C$2:$C$251&gt;0)*(MOD(3-Wochenmengen!$C$2:$C$251,52)&lt;=MOD(Wochenmengen!$D$2:$D$251-Wochenmengen!$C$2:$C$251,52))*Wochenmengen!$F$2:$F$251)/$D70))</f>
        <v/>
      </c>
      <c r="I70" s="36">
        <f>IF(OR($A70="",$B70="",$C70="",N($D70)=0),"",IF(MOD(4-$B70,52)&gt;MOD($C70-$B70,52),"",SUMPRODUCT((Sätze!$B$2:$B$251=$A70)*(Wochenmengen!$C$2:$C$251&gt;0)*(MOD(4-Wochenmengen!$C$2:$C$251,52)&lt;=MOD(Wochenmengen!$D$2:$D$251-Wochenmengen!$C$2:$C$251,52))*Wochenmengen!$F$2:$F$251)/$D70))</f>
        <v/>
      </c>
      <c r="J70" s="36">
        <f>IF(OR($A70="",$B70="",$C70="",N($D70)=0),"",IF(MOD(5-$B70,52)&gt;MOD($C70-$B70,52),"",SUMPRODUCT((Sätze!$B$2:$B$251=$A70)*(Wochenmengen!$C$2:$C$251&gt;0)*(MOD(5-Wochenmengen!$C$2:$C$251,52)&lt;=MOD(Wochenmengen!$D$2:$D$251-Wochenmengen!$C$2:$C$251,52))*Wochenmengen!$F$2:$F$251)/$D70))</f>
        <v/>
      </c>
      <c r="K70" s="36">
        <f>IF(OR($A70="",$B70="",$C70="",N($D70)=0),"",IF(MOD(6-$B70,52)&gt;MOD($C70-$B70,52),"",SUMPRODUCT((Sätze!$B$2:$B$251=$A70)*(Wochenmengen!$C$2:$C$251&gt;0)*(MOD(6-Wochenmengen!$C$2:$C$251,52)&lt;=MOD(Wochenmengen!$D$2:$D$251-Wochenmengen!$C$2:$C$251,52))*Wochenmengen!$F$2:$F$251)/$D70))</f>
        <v/>
      </c>
      <c r="L70" s="36">
        <f>IF(OR($A70="",$B70="",$C70="",N($D70)=0),"",IF(MOD(7-$B70,52)&gt;MOD($C70-$B70,52),"",SUMPRODUCT((Sätze!$B$2:$B$251=$A70)*(Wochenmengen!$C$2:$C$251&gt;0)*(MOD(7-Wochenmengen!$C$2:$C$251,52)&lt;=MOD(Wochenmengen!$D$2:$D$251-Wochenmengen!$C$2:$C$251,52))*Wochenmengen!$F$2:$F$251)/$D70))</f>
        <v/>
      </c>
      <c r="M70" s="36">
        <f>IF(OR($A70="",$B70="",$C70="",N($D70)=0),"",IF(MOD(8-$B70,52)&gt;MOD($C70-$B70,52),"",SUMPRODUCT((Sätze!$B$2:$B$251=$A70)*(Wochenmengen!$C$2:$C$251&gt;0)*(MOD(8-Wochenmengen!$C$2:$C$251,52)&lt;=MOD(Wochenmengen!$D$2:$D$251-Wochenmengen!$C$2:$C$251,52))*Wochenmengen!$F$2:$F$251)/$D70))</f>
        <v/>
      </c>
      <c r="N70" s="36">
        <f>IF(OR($A70="",$B70="",$C70="",N($D70)=0),"",IF(MOD(9-$B70,52)&gt;MOD($C70-$B70,52),"",SUMPRODUCT((Sätze!$B$2:$B$251=$A70)*(Wochenmengen!$C$2:$C$251&gt;0)*(MOD(9-Wochenmengen!$C$2:$C$251,52)&lt;=MOD(Wochenmengen!$D$2:$D$251-Wochenmengen!$C$2:$C$251,52))*Wochenmengen!$F$2:$F$251)/$D70))</f>
        <v/>
      </c>
      <c r="O70" s="36">
        <f>IF(OR($A70="",$B70="",$C70="",N($D70)=0),"",IF(MOD(10-$B70,52)&gt;MOD($C70-$B70,52),"",SUMPRODUCT((Sätze!$B$2:$B$251=$A70)*(Wochenmengen!$C$2:$C$251&gt;0)*(MOD(10-Wochenmengen!$C$2:$C$251,52)&lt;=MOD(Wochenmengen!$D$2:$D$251-Wochenmengen!$C$2:$C$251,52))*Wochenmengen!$F$2:$F$251)/$D70))</f>
        <v/>
      </c>
      <c r="P70" s="36">
        <f>IF(OR($A70="",$B70="",$C70="",N($D70)=0),"",IF(MOD(11-$B70,52)&gt;MOD($C70-$B70,52),"",SUMPRODUCT((Sätze!$B$2:$B$251=$A70)*(Wochenmengen!$C$2:$C$251&gt;0)*(MOD(11-Wochenmengen!$C$2:$C$251,52)&lt;=MOD(Wochenmengen!$D$2:$D$251-Wochenmengen!$C$2:$C$251,52))*Wochenmengen!$F$2:$F$251)/$D70))</f>
        <v/>
      </c>
      <c r="Q70" s="36">
        <f>IF(OR($A70="",$B70="",$C70="",N($D70)=0),"",IF(MOD(12-$B70,52)&gt;MOD($C70-$B70,52),"",SUMPRODUCT((Sätze!$B$2:$B$251=$A70)*(Wochenmengen!$C$2:$C$251&gt;0)*(MOD(12-Wochenmengen!$C$2:$C$251,52)&lt;=MOD(Wochenmengen!$D$2:$D$251-Wochenmengen!$C$2:$C$251,52))*Wochenmengen!$F$2:$F$251)/$D70))</f>
        <v/>
      </c>
      <c r="R70" s="36">
        <f>IF(OR($A70="",$B70="",$C70="",N($D70)=0),"",IF(MOD(13-$B70,52)&gt;MOD($C70-$B70,52),"",SUMPRODUCT((Sätze!$B$2:$B$251=$A70)*(Wochenmengen!$C$2:$C$251&gt;0)*(MOD(13-Wochenmengen!$C$2:$C$251,52)&lt;=MOD(Wochenmengen!$D$2:$D$251-Wochenmengen!$C$2:$C$251,52))*Wochenmengen!$F$2:$F$251)/$D70))</f>
        <v/>
      </c>
      <c r="S70" s="36">
        <f>IF(OR($A70="",$B70="",$C70="",N($D70)=0),"",IF(MOD(14-$B70,52)&gt;MOD($C70-$B70,52),"",SUMPRODUCT((Sätze!$B$2:$B$251=$A70)*(Wochenmengen!$C$2:$C$251&gt;0)*(MOD(14-Wochenmengen!$C$2:$C$251,52)&lt;=MOD(Wochenmengen!$D$2:$D$251-Wochenmengen!$C$2:$C$251,52))*Wochenmengen!$F$2:$F$251)/$D70))</f>
        <v/>
      </c>
      <c r="T70" s="36">
        <f>IF(OR($A70="",$B70="",$C70="",N($D70)=0),"",IF(MOD(15-$B70,52)&gt;MOD($C70-$B70,52),"",SUMPRODUCT((Sätze!$B$2:$B$251=$A70)*(Wochenmengen!$C$2:$C$251&gt;0)*(MOD(15-Wochenmengen!$C$2:$C$251,52)&lt;=MOD(Wochenmengen!$D$2:$D$251-Wochenmengen!$C$2:$C$251,52))*Wochenmengen!$F$2:$F$251)/$D70))</f>
        <v/>
      </c>
      <c r="U70" s="36">
        <f>IF(OR($A70="",$B70="",$C70="",N($D70)=0),"",IF(MOD(16-$B70,52)&gt;MOD($C70-$B70,52),"",SUMPRODUCT((Sätze!$B$2:$B$251=$A70)*(Wochenmengen!$C$2:$C$251&gt;0)*(MOD(16-Wochenmengen!$C$2:$C$251,52)&lt;=MOD(Wochenmengen!$D$2:$D$251-Wochenmengen!$C$2:$C$251,52))*Wochenmengen!$F$2:$F$251)/$D70))</f>
        <v/>
      </c>
      <c r="V70" s="36">
        <f>IF(OR($A70="",$B70="",$C70="",N($D70)=0),"",IF(MOD(17-$B70,52)&gt;MOD($C70-$B70,52),"",SUMPRODUCT((Sätze!$B$2:$B$251=$A70)*(Wochenmengen!$C$2:$C$251&gt;0)*(MOD(17-Wochenmengen!$C$2:$C$251,52)&lt;=MOD(Wochenmengen!$D$2:$D$251-Wochenmengen!$C$2:$C$251,52))*Wochenmengen!$F$2:$F$251)/$D70))</f>
        <v/>
      </c>
      <c r="W70" s="36">
        <f>IF(OR($A70="",$B70="",$C70="",N($D70)=0),"",IF(MOD(18-$B70,52)&gt;MOD($C70-$B70,52),"",SUMPRODUCT((Sätze!$B$2:$B$251=$A70)*(Wochenmengen!$C$2:$C$251&gt;0)*(MOD(18-Wochenmengen!$C$2:$C$251,52)&lt;=MOD(Wochenmengen!$D$2:$D$251-Wochenmengen!$C$2:$C$251,52))*Wochenmengen!$F$2:$F$251)/$D70))</f>
        <v/>
      </c>
      <c r="X70" s="36">
        <f>IF(OR($A70="",$B70="",$C70="",N($D70)=0),"",IF(MOD(19-$B70,52)&gt;MOD($C70-$B70,52),"",SUMPRODUCT((Sätze!$B$2:$B$251=$A70)*(Wochenmengen!$C$2:$C$251&gt;0)*(MOD(19-Wochenmengen!$C$2:$C$251,52)&lt;=MOD(Wochenmengen!$D$2:$D$251-Wochenmengen!$C$2:$C$251,52))*Wochenmengen!$F$2:$F$251)/$D70))</f>
        <v/>
      </c>
      <c r="Y70" s="36">
        <f>IF(OR($A70="",$B70="",$C70="",N($D70)=0),"",IF(MOD(20-$B70,52)&gt;MOD($C70-$B70,52),"",SUMPRODUCT((Sätze!$B$2:$B$251=$A70)*(Wochenmengen!$C$2:$C$251&gt;0)*(MOD(20-Wochenmengen!$C$2:$C$251,52)&lt;=MOD(Wochenmengen!$D$2:$D$251-Wochenmengen!$C$2:$C$251,52))*Wochenmengen!$F$2:$F$251)/$D70))</f>
        <v/>
      </c>
      <c r="Z70" s="36">
        <f>IF(OR($A70="",$B70="",$C70="",N($D70)=0),"",IF(MOD(21-$B70,52)&gt;MOD($C70-$B70,52),"",SUMPRODUCT((Sätze!$B$2:$B$251=$A70)*(Wochenmengen!$C$2:$C$251&gt;0)*(MOD(21-Wochenmengen!$C$2:$C$251,52)&lt;=MOD(Wochenmengen!$D$2:$D$251-Wochenmengen!$C$2:$C$251,52))*Wochenmengen!$F$2:$F$251)/$D70))</f>
        <v/>
      </c>
      <c r="AA70" s="36">
        <f>IF(OR($A70="",$B70="",$C70="",N($D70)=0),"",IF(MOD(22-$B70,52)&gt;MOD($C70-$B70,52),"",SUMPRODUCT((Sätze!$B$2:$B$251=$A70)*(Wochenmengen!$C$2:$C$251&gt;0)*(MOD(22-Wochenmengen!$C$2:$C$251,52)&lt;=MOD(Wochenmengen!$D$2:$D$251-Wochenmengen!$C$2:$C$251,52))*Wochenmengen!$F$2:$F$251)/$D70))</f>
        <v/>
      </c>
      <c r="AB70" s="36">
        <f>IF(OR($A70="",$B70="",$C70="",N($D70)=0),"",IF(MOD(23-$B70,52)&gt;MOD($C70-$B70,52),"",SUMPRODUCT((Sätze!$B$2:$B$251=$A70)*(Wochenmengen!$C$2:$C$251&gt;0)*(MOD(23-Wochenmengen!$C$2:$C$251,52)&lt;=MOD(Wochenmengen!$D$2:$D$251-Wochenmengen!$C$2:$C$251,52))*Wochenmengen!$F$2:$F$251)/$D70))</f>
        <v/>
      </c>
      <c r="AC70" s="36">
        <f>IF(OR($A70="",$B70="",$C70="",N($D70)=0),"",IF(MOD(24-$B70,52)&gt;MOD($C70-$B70,52),"",SUMPRODUCT((Sätze!$B$2:$B$251=$A70)*(Wochenmengen!$C$2:$C$251&gt;0)*(MOD(24-Wochenmengen!$C$2:$C$251,52)&lt;=MOD(Wochenmengen!$D$2:$D$251-Wochenmengen!$C$2:$C$251,52))*Wochenmengen!$F$2:$F$251)/$D70))</f>
        <v/>
      </c>
      <c r="AD70" s="36">
        <f>IF(OR($A70="",$B70="",$C70="",N($D70)=0),"",IF(MOD(25-$B70,52)&gt;MOD($C70-$B70,52),"",SUMPRODUCT((Sätze!$B$2:$B$251=$A70)*(Wochenmengen!$C$2:$C$251&gt;0)*(MOD(25-Wochenmengen!$C$2:$C$251,52)&lt;=MOD(Wochenmengen!$D$2:$D$251-Wochenmengen!$C$2:$C$251,52))*Wochenmengen!$F$2:$F$251)/$D70))</f>
        <v/>
      </c>
      <c r="AE70" s="36">
        <f>IF(OR($A70="",$B70="",$C70="",N($D70)=0),"",IF(MOD(26-$B70,52)&gt;MOD($C70-$B70,52),"",SUMPRODUCT((Sätze!$B$2:$B$251=$A70)*(Wochenmengen!$C$2:$C$251&gt;0)*(MOD(26-Wochenmengen!$C$2:$C$251,52)&lt;=MOD(Wochenmengen!$D$2:$D$251-Wochenmengen!$C$2:$C$251,52))*Wochenmengen!$F$2:$F$251)/$D70))</f>
        <v/>
      </c>
      <c r="AF70" s="36">
        <f>IF(OR($A70="",$B70="",$C70="",N($D70)=0),"",IF(MOD(27-$B70,52)&gt;MOD($C70-$B70,52),"",SUMPRODUCT((Sätze!$B$2:$B$251=$A70)*(Wochenmengen!$C$2:$C$251&gt;0)*(MOD(27-Wochenmengen!$C$2:$C$251,52)&lt;=MOD(Wochenmengen!$D$2:$D$251-Wochenmengen!$C$2:$C$251,52))*Wochenmengen!$F$2:$F$251)/$D70))</f>
        <v/>
      </c>
      <c r="AG70" s="36">
        <f>IF(OR($A70="",$B70="",$C70="",N($D70)=0),"",IF(MOD(28-$B70,52)&gt;MOD($C70-$B70,52),"",SUMPRODUCT((Sätze!$B$2:$B$251=$A70)*(Wochenmengen!$C$2:$C$251&gt;0)*(MOD(28-Wochenmengen!$C$2:$C$251,52)&lt;=MOD(Wochenmengen!$D$2:$D$251-Wochenmengen!$C$2:$C$251,52))*Wochenmengen!$F$2:$F$251)/$D70))</f>
        <v/>
      </c>
      <c r="AH70" s="36">
        <f>IF(OR($A70="",$B70="",$C70="",N($D70)=0),"",IF(MOD(29-$B70,52)&gt;MOD($C70-$B70,52),"",SUMPRODUCT((Sätze!$B$2:$B$251=$A70)*(Wochenmengen!$C$2:$C$251&gt;0)*(MOD(29-Wochenmengen!$C$2:$C$251,52)&lt;=MOD(Wochenmengen!$D$2:$D$251-Wochenmengen!$C$2:$C$251,52))*Wochenmengen!$F$2:$F$251)/$D70))</f>
        <v/>
      </c>
      <c r="AI70" s="36">
        <f>IF(OR($A70="",$B70="",$C70="",N($D70)=0),"",IF(MOD(30-$B70,52)&gt;MOD($C70-$B70,52),"",SUMPRODUCT((Sätze!$B$2:$B$251=$A70)*(Wochenmengen!$C$2:$C$251&gt;0)*(MOD(30-Wochenmengen!$C$2:$C$251,52)&lt;=MOD(Wochenmengen!$D$2:$D$251-Wochenmengen!$C$2:$C$251,52))*Wochenmengen!$F$2:$F$251)/$D70))</f>
        <v/>
      </c>
      <c r="AJ70" s="36">
        <f>IF(OR($A70="",$B70="",$C70="",N($D70)=0),"",IF(MOD(31-$B70,52)&gt;MOD($C70-$B70,52),"",SUMPRODUCT((Sätze!$B$2:$B$251=$A70)*(Wochenmengen!$C$2:$C$251&gt;0)*(MOD(31-Wochenmengen!$C$2:$C$251,52)&lt;=MOD(Wochenmengen!$D$2:$D$251-Wochenmengen!$C$2:$C$251,52))*Wochenmengen!$F$2:$F$251)/$D70))</f>
        <v/>
      </c>
      <c r="AK70" s="36">
        <f>IF(OR($A70="",$B70="",$C70="",N($D70)=0),"",IF(MOD(32-$B70,52)&gt;MOD($C70-$B70,52),"",SUMPRODUCT((Sätze!$B$2:$B$251=$A70)*(Wochenmengen!$C$2:$C$251&gt;0)*(MOD(32-Wochenmengen!$C$2:$C$251,52)&lt;=MOD(Wochenmengen!$D$2:$D$251-Wochenmengen!$C$2:$C$251,52))*Wochenmengen!$F$2:$F$251)/$D70))</f>
        <v/>
      </c>
      <c r="AL70" s="36">
        <f>IF(OR($A70="",$B70="",$C70="",N($D70)=0),"",IF(MOD(33-$B70,52)&gt;MOD($C70-$B70,52),"",SUMPRODUCT((Sätze!$B$2:$B$251=$A70)*(Wochenmengen!$C$2:$C$251&gt;0)*(MOD(33-Wochenmengen!$C$2:$C$251,52)&lt;=MOD(Wochenmengen!$D$2:$D$251-Wochenmengen!$C$2:$C$251,52))*Wochenmengen!$F$2:$F$251)/$D70))</f>
        <v/>
      </c>
      <c r="AM70" s="36">
        <f>IF(OR($A70="",$B70="",$C70="",N($D70)=0),"",IF(MOD(34-$B70,52)&gt;MOD($C70-$B70,52),"",SUMPRODUCT((Sätze!$B$2:$B$251=$A70)*(Wochenmengen!$C$2:$C$251&gt;0)*(MOD(34-Wochenmengen!$C$2:$C$251,52)&lt;=MOD(Wochenmengen!$D$2:$D$251-Wochenmengen!$C$2:$C$251,52))*Wochenmengen!$F$2:$F$251)/$D70))</f>
        <v/>
      </c>
      <c r="AN70" s="36">
        <f>IF(OR($A70="",$B70="",$C70="",N($D70)=0),"",IF(MOD(35-$B70,52)&gt;MOD($C70-$B70,52),"",SUMPRODUCT((Sätze!$B$2:$B$251=$A70)*(Wochenmengen!$C$2:$C$251&gt;0)*(MOD(35-Wochenmengen!$C$2:$C$251,52)&lt;=MOD(Wochenmengen!$D$2:$D$251-Wochenmengen!$C$2:$C$251,52))*Wochenmengen!$F$2:$F$251)/$D70))</f>
        <v/>
      </c>
      <c r="AO70" s="36">
        <f>IF(OR($A70="",$B70="",$C70="",N($D70)=0),"",IF(MOD(36-$B70,52)&gt;MOD($C70-$B70,52),"",SUMPRODUCT((Sätze!$B$2:$B$251=$A70)*(Wochenmengen!$C$2:$C$251&gt;0)*(MOD(36-Wochenmengen!$C$2:$C$251,52)&lt;=MOD(Wochenmengen!$D$2:$D$251-Wochenmengen!$C$2:$C$251,52))*Wochenmengen!$F$2:$F$251)/$D70))</f>
        <v/>
      </c>
      <c r="AP70" s="36">
        <f>IF(OR($A70="",$B70="",$C70="",N($D70)=0),"",IF(MOD(37-$B70,52)&gt;MOD($C70-$B70,52),"",SUMPRODUCT((Sätze!$B$2:$B$251=$A70)*(Wochenmengen!$C$2:$C$251&gt;0)*(MOD(37-Wochenmengen!$C$2:$C$251,52)&lt;=MOD(Wochenmengen!$D$2:$D$251-Wochenmengen!$C$2:$C$251,52))*Wochenmengen!$F$2:$F$251)/$D70))</f>
        <v/>
      </c>
      <c r="AQ70" s="36">
        <f>IF(OR($A70="",$B70="",$C70="",N($D70)=0),"",IF(MOD(38-$B70,52)&gt;MOD($C70-$B70,52),"",SUMPRODUCT((Sätze!$B$2:$B$251=$A70)*(Wochenmengen!$C$2:$C$251&gt;0)*(MOD(38-Wochenmengen!$C$2:$C$251,52)&lt;=MOD(Wochenmengen!$D$2:$D$251-Wochenmengen!$C$2:$C$251,52))*Wochenmengen!$F$2:$F$251)/$D70))</f>
        <v/>
      </c>
      <c r="AR70" s="36">
        <f>IF(OR($A70="",$B70="",$C70="",N($D70)=0),"",IF(MOD(39-$B70,52)&gt;MOD($C70-$B70,52),"",SUMPRODUCT((Sätze!$B$2:$B$251=$A70)*(Wochenmengen!$C$2:$C$251&gt;0)*(MOD(39-Wochenmengen!$C$2:$C$251,52)&lt;=MOD(Wochenmengen!$D$2:$D$251-Wochenmengen!$C$2:$C$251,52))*Wochenmengen!$F$2:$F$251)/$D70))</f>
        <v/>
      </c>
      <c r="AS70" s="36">
        <f>IF(OR($A70="",$B70="",$C70="",N($D70)=0),"",IF(MOD(40-$B70,52)&gt;MOD($C70-$B70,52),"",SUMPRODUCT((Sätze!$B$2:$B$251=$A70)*(Wochenmengen!$C$2:$C$251&gt;0)*(MOD(40-Wochenmengen!$C$2:$C$251,52)&lt;=MOD(Wochenmengen!$D$2:$D$251-Wochenmengen!$C$2:$C$251,52))*Wochenmengen!$F$2:$F$251)/$D70))</f>
        <v/>
      </c>
      <c r="AT70" s="36">
        <f>IF(OR($A70="",$B70="",$C70="",N($D70)=0),"",IF(MOD(41-$B70,52)&gt;MOD($C70-$B70,52),"",SUMPRODUCT((Sätze!$B$2:$B$251=$A70)*(Wochenmengen!$C$2:$C$251&gt;0)*(MOD(41-Wochenmengen!$C$2:$C$251,52)&lt;=MOD(Wochenmengen!$D$2:$D$251-Wochenmengen!$C$2:$C$251,52))*Wochenmengen!$F$2:$F$251)/$D70))</f>
        <v/>
      </c>
      <c r="AU70" s="36">
        <f>IF(OR($A70="",$B70="",$C70="",N($D70)=0),"",IF(MOD(42-$B70,52)&gt;MOD($C70-$B70,52),"",SUMPRODUCT((Sätze!$B$2:$B$251=$A70)*(Wochenmengen!$C$2:$C$251&gt;0)*(MOD(42-Wochenmengen!$C$2:$C$251,52)&lt;=MOD(Wochenmengen!$D$2:$D$251-Wochenmengen!$C$2:$C$251,52))*Wochenmengen!$F$2:$F$251)/$D70))</f>
        <v/>
      </c>
      <c r="AV70" s="36">
        <f>IF(OR($A70="",$B70="",$C70="",N($D70)=0),"",IF(MOD(43-$B70,52)&gt;MOD($C70-$B70,52),"",SUMPRODUCT((Sätze!$B$2:$B$251=$A70)*(Wochenmengen!$C$2:$C$251&gt;0)*(MOD(43-Wochenmengen!$C$2:$C$251,52)&lt;=MOD(Wochenmengen!$D$2:$D$251-Wochenmengen!$C$2:$C$251,52))*Wochenmengen!$F$2:$F$251)/$D70))</f>
        <v/>
      </c>
      <c r="AW70" s="36">
        <f>IF(OR($A70="",$B70="",$C70="",N($D70)=0),"",IF(MOD(44-$B70,52)&gt;MOD($C70-$B70,52),"",SUMPRODUCT((Sätze!$B$2:$B$251=$A70)*(Wochenmengen!$C$2:$C$251&gt;0)*(MOD(44-Wochenmengen!$C$2:$C$251,52)&lt;=MOD(Wochenmengen!$D$2:$D$251-Wochenmengen!$C$2:$C$251,52))*Wochenmengen!$F$2:$F$251)/$D70))</f>
        <v/>
      </c>
      <c r="AX70" s="36">
        <f>IF(OR($A70="",$B70="",$C70="",N($D70)=0),"",IF(MOD(45-$B70,52)&gt;MOD($C70-$B70,52),"",SUMPRODUCT((Sätze!$B$2:$B$251=$A70)*(Wochenmengen!$C$2:$C$251&gt;0)*(MOD(45-Wochenmengen!$C$2:$C$251,52)&lt;=MOD(Wochenmengen!$D$2:$D$251-Wochenmengen!$C$2:$C$251,52))*Wochenmengen!$F$2:$F$251)/$D70))</f>
        <v/>
      </c>
      <c r="AY70" s="36">
        <f>IF(OR($A70="",$B70="",$C70="",N($D70)=0),"",IF(MOD(46-$B70,52)&gt;MOD($C70-$B70,52),"",SUMPRODUCT((Sätze!$B$2:$B$251=$A70)*(Wochenmengen!$C$2:$C$251&gt;0)*(MOD(46-Wochenmengen!$C$2:$C$251,52)&lt;=MOD(Wochenmengen!$D$2:$D$251-Wochenmengen!$C$2:$C$251,52))*Wochenmengen!$F$2:$F$251)/$D70))</f>
        <v/>
      </c>
      <c r="AZ70" s="36">
        <f>IF(OR($A70="",$B70="",$C70="",N($D70)=0),"",IF(MOD(47-$B70,52)&gt;MOD($C70-$B70,52),"",SUMPRODUCT((Sätze!$B$2:$B$251=$A70)*(Wochenmengen!$C$2:$C$251&gt;0)*(MOD(47-Wochenmengen!$C$2:$C$251,52)&lt;=MOD(Wochenmengen!$D$2:$D$251-Wochenmengen!$C$2:$C$251,52))*Wochenmengen!$F$2:$F$251)/$D70))</f>
        <v/>
      </c>
      <c r="BA70" s="36">
        <f>IF(OR($A70="",$B70="",$C70="",N($D70)=0),"",IF(MOD(48-$B70,52)&gt;MOD($C70-$B70,52),"",SUMPRODUCT((Sätze!$B$2:$B$251=$A70)*(Wochenmengen!$C$2:$C$251&gt;0)*(MOD(48-Wochenmengen!$C$2:$C$251,52)&lt;=MOD(Wochenmengen!$D$2:$D$251-Wochenmengen!$C$2:$C$251,52))*Wochenmengen!$F$2:$F$251)/$D70))</f>
        <v/>
      </c>
      <c r="BB70" s="36">
        <f>IF(OR($A70="",$B70="",$C70="",N($D70)=0),"",IF(MOD(49-$B70,52)&gt;MOD($C70-$B70,52),"",SUMPRODUCT((Sätze!$B$2:$B$251=$A70)*(Wochenmengen!$C$2:$C$251&gt;0)*(MOD(49-Wochenmengen!$C$2:$C$251,52)&lt;=MOD(Wochenmengen!$D$2:$D$251-Wochenmengen!$C$2:$C$251,52))*Wochenmengen!$F$2:$F$251)/$D70))</f>
        <v/>
      </c>
      <c r="BC70" s="36">
        <f>IF(OR($A70="",$B70="",$C70="",N($D70)=0),"",IF(MOD(50-$B70,52)&gt;MOD($C70-$B70,52),"",SUMPRODUCT((Sätze!$B$2:$B$251=$A70)*(Wochenmengen!$C$2:$C$251&gt;0)*(MOD(50-Wochenmengen!$C$2:$C$251,52)&lt;=MOD(Wochenmengen!$D$2:$D$251-Wochenmengen!$C$2:$C$251,52))*Wochenmengen!$F$2:$F$251)/$D70))</f>
        <v/>
      </c>
      <c r="BD70" s="36">
        <f>IF(OR($A70="",$B70="",$C70="",N($D70)=0),"",IF(MOD(51-$B70,52)&gt;MOD($C70-$B70,52),"",SUMPRODUCT((Sätze!$B$2:$B$251=$A70)*(Wochenmengen!$C$2:$C$251&gt;0)*(MOD(51-Wochenmengen!$C$2:$C$251,52)&lt;=MOD(Wochenmengen!$D$2:$D$251-Wochenmengen!$C$2:$C$251,52))*Wochenmengen!$F$2:$F$251)/$D70))</f>
        <v/>
      </c>
      <c r="BE70" s="36">
        <f>IF(OR($A70="",$B70="",$C70="",N($D70)=0),"",IF(MOD(52-$B70,52)&gt;MOD($C70-$B70,52),"",SUMPRODUCT((Sätze!$B$2:$B$251=$A70)*(Wochenmengen!$C$2:$C$251&gt;0)*(MOD(52-Wochenmengen!$C$2:$C$251,52)&lt;=MOD(Wochenmengen!$D$2:$D$251-Wochenmengen!$C$2:$C$251,52))*Wochenmengen!$F$2:$F$251)/$D70))</f>
        <v/>
      </c>
      <c r="BF70" s="26">
        <f>IF($A70="","",SUMPRODUCT((F70:BE70&lt;&gt;"")*(F70:BE70&lt;1)))</f>
        <v/>
      </c>
    </row>
    <row r="71">
      <c r="A71" s="10">
        <f>IF(Bedarf!$B77="","",Bedarf!$B77)</f>
        <v/>
      </c>
      <c r="B71" s="26">
        <f>IF($A71="","",IF(Bedarf!$E77&lt;&gt;"",Bedarf!$E77,IFERROR(IF(_xlfn.MINIFS(Sätze!$H$2:$H$251,Sätze!$B$2:$B$251,$A71)=0,"",_xlfn.MINIFS(Sätze!$H$2:$H$251,Sätze!$B$2:$B$251,$A71)),"")))</f>
        <v/>
      </c>
      <c r="C71" s="26">
        <f>IF($A71="","",IF(Bedarf!$F77&lt;&gt;"",Bedarf!$F77,IFERROR(IF(_xlfn.MAXIFS(Sätze!$I$2:$I$251,Sätze!$B$2:$B$251,$A71)=0,"",_xlfn.MAXIFS(Sätze!$I$2:$I$251,Sätze!$B$2:$B$251,$A71)),"")))</f>
        <v/>
      </c>
      <c r="D71" s="15">
        <f>IF(OR($A71="",N(Bedarf!$G77)=0),"",Bedarf!$G77)</f>
        <v/>
      </c>
      <c r="E71" s="10">
        <f>IF($A71="","",T(Bedarf!$D77))</f>
        <v/>
      </c>
      <c r="F71" s="36">
        <f>IF(OR($A71="",$B71="",$C71="",N($D71)=0),"",IF(MOD(1-$B71,52)&gt;MOD($C71-$B71,52),"",SUMPRODUCT((Sätze!$B$2:$B$251=$A71)*(Wochenmengen!$C$2:$C$251&gt;0)*(MOD(1-Wochenmengen!$C$2:$C$251,52)&lt;=MOD(Wochenmengen!$D$2:$D$251-Wochenmengen!$C$2:$C$251,52))*Wochenmengen!$F$2:$F$251)/$D71))</f>
        <v/>
      </c>
      <c r="G71" s="36">
        <f>IF(OR($A71="",$B71="",$C71="",N($D71)=0),"",IF(MOD(2-$B71,52)&gt;MOD($C71-$B71,52),"",SUMPRODUCT((Sätze!$B$2:$B$251=$A71)*(Wochenmengen!$C$2:$C$251&gt;0)*(MOD(2-Wochenmengen!$C$2:$C$251,52)&lt;=MOD(Wochenmengen!$D$2:$D$251-Wochenmengen!$C$2:$C$251,52))*Wochenmengen!$F$2:$F$251)/$D71))</f>
        <v/>
      </c>
      <c r="H71" s="36">
        <f>IF(OR($A71="",$B71="",$C71="",N($D71)=0),"",IF(MOD(3-$B71,52)&gt;MOD($C71-$B71,52),"",SUMPRODUCT((Sätze!$B$2:$B$251=$A71)*(Wochenmengen!$C$2:$C$251&gt;0)*(MOD(3-Wochenmengen!$C$2:$C$251,52)&lt;=MOD(Wochenmengen!$D$2:$D$251-Wochenmengen!$C$2:$C$251,52))*Wochenmengen!$F$2:$F$251)/$D71))</f>
        <v/>
      </c>
      <c r="I71" s="36">
        <f>IF(OR($A71="",$B71="",$C71="",N($D71)=0),"",IF(MOD(4-$B71,52)&gt;MOD($C71-$B71,52),"",SUMPRODUCT((Sätze!$B$2:$B$251=$A71)*(Wochenmengen!$C$2:$C$251&gt;0)*(MOD(4-Wochenmengen!$C$2:$C$251,52)&lt;=MOD(Wochenmengen!$D$2:$D$251-Wochenmengen!$C$2:$C$251,52))*Wochenmengen!$F$2:$F$251)/$D71))</f>
        <v/>
      </c>
      <c r="J71" s="36">
        <f>IF(OR($A71="",$B71="",$C71="",N($D71)=0),"",IF(MOD(5-$B71,52)&gt;MOD($C71-$B71,52),"",SUMPRODUCT((Sätze!$B$2:$B$251=$A71)*(Wochenmengen!$C$2:$C$251&gt;0)*(MOD(5-Wochenmengen!$C$2:$C$251,52)&lt;=MOD(Wochenmengen!$D$2:$D$251-Wochenmengen!$C$2:$C$251,52))*Wochenmengen!$F$2:$F$251)/$D71))</f>
        <v/>
      </c>
      <c r="K71" s="36">
        <f>IF(OR($A71="",$B71="",$C71="",N($D71)=0),"",IF(MOD(6-$B71,52)&gt;MOD($C71-$B71,52),"",SUMPRODUCT((Sätze!$B$2:$B$251=$A71)*(Wochenmengen!$C$2:$C$251&gt;0)*(MOD(6-Wochenmengen!$C$2:$C$251,52)&lt;=MOD(Wochenmengen!$D$2:$D$251-Wochenmengen!$C$2:$C$251,52))*Wochenmengen!$F$2:$F$251)/$D71))</f>
        <v/>
      </c>
      <c r="L71" s="36">
        <f>IF(OR($A71="",$B71="",$C71="",N($D71)=0),"",IF(MOD(7-$B71,52)&gt;MOD($C71-$B71,52),"",SUMPRODUCT((Sätze!$B$2:$B$251=$A71)*(Wochenmengen!$C$2:$C$251&gt;0)*(MOD(7-Wochenmengen!$C$2:$C$251,52)&lt;=MOD(Wochenmengen!$D$2:$D$251-Wochenmengen!$C$2:$C$251,52))*Wochenmengen!$F$2:$F$251)/$D71))</f>
        <v/>
      </c>
      <c r="M71" s="36">
        <f>IF(OR($A71="",$B71="",$C71="",N($D71)=0),"",IF(MOD(8-$B71,52)&gt;MOD($C71-$B71,52),"",SUMPRODUCT((Sätze!$B$2:$B$251=$A71)*(Wochenmengen!$C$2:$C$251&gt;0)*(MOD(8-Wochenmengen!$C$2:$C$251,52)&lt;=MOD(Wochenmengen!$D$2:$D$251-Wochenmengen!$C$2:$C$251,52))*Wochenmengen!$F$2:$F$251)/$D71))</f>
        <v/>
      </c>
      <c r="N71" s="36">
        <f>IF(OR($A71="",$B71="",$C71="",N($D71)=0),"",IF(MOD(9-$B71,52)&gt;MOD($C71-$B71,52),"",SUMPRODUCT((Sätze!$B$2:$B$251=$A71)*(Wochenmengen!$C$2:$C$251&gt;0)*(MOD(9-Wochenmengen!$C$2:$C$251,52)&lt;=MOD(Wochenmengen!$D$2:$D$251-Wochenmengen!$C$2:$C$251,52))*Wochenmengen!$F$2:$F$251)/$D71))</f>
        <v/>
      </c>
      <c r="O71" s="36">
        <f>IF(OR($A71="",$B71="",$C71="",N($D71)=0),"",IF(MOD(10-$B71,52)&gt;MOD($C71-$B71,52),"",SUMPRODUCT((Sätze!$B$2:$B$251=$A71)*(Wochenmengen!$C$2:$C$251&gt;0)*(MOD(10-Wochenmengen!$C$2:$C$251,52)&lt;=MOD(Wochenmengen!$D$2:$D$251-Wochenmengen!$C$2:$C$251,52))*Wochenmengen!$F$2:$F$251)/$D71))</f>
        <v/>
      </c>
      <c r="P71" s="36">
        <f>IF(OR($A71="",$B71="",$C71="",N($D71)=0),"",IF(MOD(11-$B71,52)&gt;MOD($C71-$B71,52),"",SUMPRODUCT((Sätze!$B$2:$B$251=$A71)*(Wochenmengen!$C$2:$C$251&gt;0)*(MOD(11-Wochenmengen!$C$2:$C$251,52)&lt;=MOD(Wochenmengen!$D$2:$D$251-Wochenmengen!$C$2:$C$251,52))*Wochenmengen!$F$2:$F$251)/$D71))</f>
        <v/>
      </c>
      <c r="Q71" s="36">
        <f>IF(OR($A71="",$B71="",$C71="",N($D71)=0),"",IF(MOD(12-$B71,52)&gt;MOD($C71-$B71,52),"",SUMPRODUCT((Sätze!$B$2:$B$251=$A71)*(Wochenmengen!$C$2:$C$251&gt;0)*(MOD(12-Wochenmengen!$C$2:$C$251,52)&lt;=MOD(Wochenmengen!$D$2:$D$251-Wochenmengen!$C$2:$C$251,52))*Wochenmengen!$F$2:$F$251)/$D71))</f>
        <v/>
      </c>
      <c r="R71" s="36">
        <f>IF(OR($A71="",$B71="",$C71="",N($D71)=0),"",IF(MOD(13-$B71,52)&gt;MOD($C71-$B71,52),"",SUMPRODUCT((Sätze!$B$2:$B$251=$A71)*(Wochenmengen!$C$2:$C$251&gt;0)*(MOD(13-Wochenmengen!$C$2:$C$251,52)&lt;=MOD(Wochenmengen!$D$2:$D$251-Wochenmengen!$C$2:$C$251,52))*Wochenmengen!$F$2:$F$251)/$D71))</f>
        <v/>
      </c>
      <c r="S71" s="36">
        <f>IF(OR($A71="",$B71="",$C71="",N($D71)=0),"",IF(MOD(14-$B71,52)&gt;MOD($C71-$B71,52),"",SUMPRODUCT((Sätze!$B$2:$B$251=$A71)*(Wochenmengen!$C$2:$C$251&gt;0)*(MOD(14-Wochenmengen!$C$2:$C$251,52)&lt;=MOD(Wochenmengen!$D$2:$D$251-Wochenmengen!$C$2:$C$251,52))*Wochenmengen!$F$2:$F$251)/$D71))</f>
        <v/>
      </c>
      <c r="T71" s="36">
        <f>IF(OR($A71="",$B71="",$C71="",N($D71)=0),"",IF(MOD(15-$B71,52)&gt;MOD($C71-$B71,52),"",SUMPRODUCT((Sätze!$B$2:$B$251=$A71)*(Wochenmengen!$C$2:$C$251&gt;0)*(MOD(15-Wochenmengen!$C$2:$C$251,52)&lt;=MOD(Wochenmengen!$D$2:$D$251-Wochenmengen!$C$2:$C$251,52))*Wochenmengen!$F$2:$F$251)/$D71))</f>
        <v/>
      </c>
      <c r="U71" s="36">
        <f>IF(OR($A71="",$B71="",$C71="",N($D71)=0),"",IF(MOD(16-$B71,52)&gt;MOD($C71-$B71,52),"",SUMPRODUCT((Sätze!$B$2:$B$251=$A71)*(Wochenmengen!$C$2:$C$251&gt;0)*(MOD(16-Wochenmengen!$C$2:$C$251,52)&lt;=MOD(Wochenmengen!$D$2:$D$251-Wochenmengen!$C$2:$C$251,52))*Wochenmengen!$F$2:$F$251)/$D71))</f>
        <v/>
      </c>
      <c r="V71" s="36">
        <f>IF(OR($A71="",$B71="",$C71="",N($D71)=0),"",IF(MOD(17-$B71,52)&gt;MOD($C71-$B71,52),"",SUMPRODUCT((Sätze!$B$2:$B$251=$A71)*(Wochenmengen!$C$2:$C$251&gt;0)*(MOD(17-Wochenmengen!$C$2:$C$251,52)&lt;=MOD(Wochenmengen!$D$2:$D$251-Wochenmengen!$C$2:$C$251,52))*Wochenmengen!$F$2:$F$251)/$D71))</f>
        <v/>
      </c>
      <c r="W71" s="36">
        <f>IF(OR($A71="",$B71="",$C71="",N($D71)=0),"",IF(MOD(18-$B71,52)&gt;MOD($C71-$B71,52),"",SUMPRODUCT((Sätze!$B$2:$B$251=$A71)*(Wochenmengen!$C$2:$C$251&gt;0)*(MOD(18-Wochenmengen!$C$2:$C$251,52)&lt;=MOD(Wochenmengen!$D$2:$D$251-Wochenmengen!$C$2:$C$251,52))*Wochenmengen!$F$2:$F$251)/$D71))</f>
        <v/>
      </c>
      <c r="X71" s="36">
        <f>IF(OR($A71="",$B71="",$C71="",N($D71)=0),"",IF(MOD(19-$B71,52)&gt;MOD($C71-$B71,52),"",SUMPRODUCT((Sätze!$B$2:$B$251=$A71)*(Wochenmengen!$C$2:$C$251&gt;0)*(MOD(19-Wochenmengen!$C$2:$C$251,52)&lt;=MOD(Wochenmengen!$D$2:$D$251-Wochenmengen!$C$2:$C$251,52))*Wochenmengen!$F$2:$F$251)/$D71))</f>
        <v/>
      </c>
      <c r="Y71" s="36">
        <f>IF(OR($A71="",$B71="",$C71="",N($D71)=0),"",IF(MOD(20-$B71,52)&gt;MOD($C71-$B71,52),"",SUMPRODUCT((Sätze!$B$2:$B$251=$A71)*(Wochenmengen!$C$2:$C$251&gt;0)*(MOD(20-Wochenmengen!$C$2:$C$251,52)&lt;=MOD(Wochenmengen!$D$2:$D$251-Wochenmengen!$C$2:$C$251,52))*Wochenmengen!$F$2:$F$251)/$D71))</f>
        <v/>
      </c>
      <c r="Z71" s="36">
        <f>IF(OR($A71="",$B71="",$C71="",N($D71)=0),"",IF(MOD(21-$B71,52)&gt;MOD($C71-$B71,52),"",SUMPRODUCT((Sätze!$B$2:$B$251=$A71)*(Wochenmengen!$C$2:$C$251&gt;0)*(MOD(21-Wochenmengen!$C$2:$C$251,52)&lt;=MOD(Wochenmengen!$D$2:$D$251-Wochenmengen!$C$2:$C$251,52))*Wochenmengen!$F$2:$F$251)/$D71))</f>
        <v/>
      </c>
      <c r="AA71" s="36">
        <f>IF(OR($A71="",$B71="",$C71="",N($D71)=0),"",IF(MOD(22-$B71,52)&gt;MOD($C71-$B71,52),"",SUMPRODUCT((Sätze!$B$2:$B$251=$A71)*(Wochenmengen!$C$2:$C$251&gt;0)*(MOD(22-Wochenmengen!$C$2:$C$251,52)&lt;=MOD(Wochenmengen!$D$2:$D$251-Wochenmengen!$C$2:$C$251,52))*Wochenmengen!$F$2:$F$251)/$D71))</f>
        <v/>
      </c>
      <c r="AB71" s="36">
        <f>IF(OR($A71="",$B71="",$C71="",N($D71)=0),"",IF(MOD(23-$B71,52)&gt;MOD($C71-$B71,52),"",SUMPRODUCT((Sätze!$B$2:$B$251=$A71)*(Wochenmengen!$C$2:$C$251&gt;0)*(MOD(23-Wochenmengen!$C$2:$C$251,52)&lt;=MOD(Wochenmengen!$D$2:$D$251-Wochenmengen!$C$2:$C$251,52))*Wochenmengen!$F$2:$F$251)/$D71))</f>
        <v/>
      </c>
      <c r="AC71" s="36">
        <f>IF(OR($A71="",$B71="",$C71="",N($D71)=0),"",IF(MOD(24-$B71,52)&gt;MOD($C71-$B71,52),"",SUMPRODUCT((Sätze!$B$2:$B$251=$A71)*(Wochenmengen!$C$2:$C$251&gt;0)*(MOD(24-Wochenmengen!$C$2:$C$251,52)&lt;=MOD(Wochenmengen!$D$2:$D$251-Wochenmengen!$C$2:$C$251,52))*Wochenmengen!$F$2:$F$251)/$D71))</f>
        <v/>
      </c>
      <c r="AD71" s="36">
        <f>IF(OR($A71="",$B71="",$C71="",N($D71)=0),"",IF(MOD(25-$B71,52)&gt;MOD($C71-$B71,52),"",SUMPRODUCT((Sätze!$B$2:$B$251=$A71)*(Wochenmengen!$C$2:$C$251&gt;0)*(MOD(25-Wochenmengen!$C$2:$C$251,52)&lt;=MOD(Wochenmengen!$D$2:$D$251-Wochenmengen!$C$2:$C$251,52))*Wochenmengen!$F$2:$F$251)/$D71))</f>
        <v/>
      </c>
      <c r="AE71" s="36">
        <f>IF(OR($A71="",$B71="",$C71="",N($D71)=0),"",IF(MOD(26-$B71,52)&gt;MOD($C71-$B71,52),"",SUMPRODUCT((Sätze!$B$2:$B$251=$A71)*(Wochenmengen!$C$2:$C$251&gt;0)*(MOD(26-Wochenmengen!$C$2:$C$251,52)&lt;=MOD(Wochenmengen!$D$2:$D$251-Wochenmengen!$C$2:$C$251,52))*Wochenmengen!$F$2:$F$251)/$D71))</f>
        <v/>
      </c>
      <c r="AF71" s="36">
        <f>IF(OR($A71="",$B71="",$C71="",N($D71)=0),"",IF(MOD(27-$B71,52)&gt;MOD($C71-$B71,52),"",SUMPRODUCT((Sätze!$B$2:$B$251=$A71)*(Wochenmengen!$C$2:$C$251&gt;0)*(MOD(27-Wochenmengen!$C$2:$C$251,52)&lt;=MOD(Wochenmengen!$D$2:$D$251-Wochenmengen!$C$2:$C$251,52))*Wochenmengen!$F$2:$F$251)/$D71))</f>
        <v/>
      </c>
      <c r="AG71" s="36">
        <f>IF(OR($A71="",$B71="",$C71="",N($D71)=0),"",IF(MOD(28-$B71,52)&gt;MOD($C71-$B71,52),"",SUMPRODUCT((Sätze!$B$2:$B$251=$A71)*(Wochenmengen!$C$2:$C$251&gt;0)*(MOD(28-Wochenmengen!$C$2:$C$251,52)&lt;=MOD(Wochenmengen!$D$2:$D$251-Wochenmengen!$C$2:$C$251,52))*Wochenmengen!$F$2:$F$251)/$D71))</f>
        <v/>
      </c>
      <c r="AH71" s="36">
        <f>IF(OR($A71="",$B71="",$C71="",N($D71)=0),"",IF(MOD(29-$B71,52)&gt;MOD($C71-$B71,52),"",SUMPRODUCT((Sätze!$B$2:$B$251=$A71)*(Wochenmengen!$C$2:$C$251&gt;0)*(MOD(29-Wochenmengen!$C$2:$C$251,52)&lt;=MOD(Wochenmengen!$D$2:$D$251-Wochenmengen!$C$2:$C$251,52))*Wochenmengen!$F$2:$F$251)/$D71))</f>
        <v/>
      </c>
      <c r="AI71" s="36">
        <f>IF(OR($A71="",$B71="",$C71="",N($D71)=0),"",IF(MOD(30-$B71,52)&gt;MOD($C71-$B71,52),"",SUMPRODUCT((Sätze!$B$2:$B$251=$A71)*(Wochenmengen!$C$2:$C$251&gt;0)*(MOD(30-Wochenmengen!$C$2:$C$251,52)&lt;=MOD(Wochenmengen!$D$2:$D$251-Wochenmengen!$C$2:$C$251,52))*Wochenmengen!$F$2:$F$251)/$D71))</f>
        <v/>
      </c>
      <c r="AJ71" s="36">
        <f>IF(OR($A71="",$B71="",$C71="",N($D71)=0),"",IF(MOD(31-$B71,52)&gt;MOD($C71-$B71,52),"",SUMPRODUCT((Sätze!$B$2:$B$251=$A71)*(Wochenmengen!$C$2:$C$251&gt;0)*(MOD(31-Wochenmengen!$C$2:$C$251,52)&lt;=MOD(Wochenmengen!$D$2:$D$251-Wochenmengen!$C$2:$C$251,52))*Wochenmengen!$F$2:$F$251)/$D71))</f>
        <v/>
      </c>
      <c r="AK71" s="36">
        <f>IF(OR($A71="",$B71="",$C71="",N($D71)=0),"",IF(MOD(32-$B71,52)&gt;MOD($C71-$B71,52),"",SUMPRODUCT((Sätze!$B$2:$B$251=$A71)*(Wochenmengen!$C$2:$C$251&gt;0)*(MOD(32-Wochenmengen!$C$2:$C$251,52)&lt;=MOD(Wochenmengen!$D$2:$D$251-Wochenmengen!$C$2:$C$251,52))*Wochenmengen!$F$2:$F$251)/$D71))</f>
        <v/>
      </c>
      <c r="AL71" s="36">
        <f>IF(OR($A71="",$B71="",$C71="",N($D71)=0),"",IF(MOD(33-$B71,52)&gt;MOD($C71-$B71,52),"",SUMPRODUCT((Sätze!$B$2:$B$251=$A71)*(Wochenmengen!$C$2:$C$251&gt;0)*(MOD(33-Wochenmengen!$C$2:$C$251,52)&lt;=MOD(Wochenmengen!$D$2:$D$251-Wochenmengen!$C$2:$C$251,52))*Wochenmengen!$F$2:$F$251)/$D71))</f>
        <v/>
      </c>
      <c r="AM71" s="36">
        <f>IF(OR($A71="",$B71="",$C71="",N($D71)=0),"",IF(MOD(34-$B71,52)&gt;MOD($C71-$B71,52),"",SUMPRODUCT((Sätze!$B$2:$B$251=$A71)*(Wochenmengen!$C$2:$C$251&gt;0)*(MOD(34-Wochenmengen!$C$2:$C$251,52)&lt;=MOD(Wochenmengen!$D$2:$D$251-Wochenmengen!$C$2:$C$251,52))*Wochenmengen!$F$2:$F$251)/$D71))</f>
        <v/>
      </c>
      <c r="AN71" s="36">
        <f>IF(OR($A71="",$B71="",$C71="",N($D71)=0),"",IF(MOD(35-$B71,52)&gt;MOD($C71-$B71,52),"",SUMPRODUCT((Sätze!$B$2:$B$251=$A71)*(Wochenmengen!$C$2:$C$251&gt;0)*(MOD(35-Wochenmengen!$C$2:$C$251,52)&lt;=MOD(Wochenmengen!$D$2:$D$251-Wochenmengen!$C$2:$C$251,52))*Wochenmengen!$F$2:$F$251)/$D71))</f>
        <v/>
      </c>
      <c r="AO71" s="36">
        <f>IF(OR($A71="",$B71="",$C71="",N($D71)=0),"",IF(MOD(36-$B71,52)&gt;MOD($C71-$B71,52),"",SUMPRODUCT((Sätze!$B$2:$B$251=$A71)*(Wochenmengen!$C$2:$C$251&gt;0)*(MOD(36-Wochenmengen!$C$2:$C$251,52)&lt;=MOD(Wochenmengen!$D$2:$D$251-Wochenmengen!$C$2:$C$251,52))*Wochenmengen!$F$2:$F$251)/$D71))</f>
        <v/>
      </c>
      <c r="AP71" s="36">
        <f>IF(OR($A71="",$B71="",$C71="",N($D71)=0),"",IF(MOD(37-$B71,52)&gt;MOD($C71-$B71,52),"",SUMPRODUCT((Sätze!$B$2:$B$251=$A71)*(Wochenmengen!$C$2:$C$251&gt;0)*(MOD(37-Wochenmengen!$C$2:$C$251,52)&lt;=MOD(Wochenmengen!$D$2:$D$251-Wochenmengen!$C$2:$C$251,52))*Wochenmengen!$F$2:$F$251)/$D71))</f>
        <v/>
      </c>
      <c r="AQ71" s="36">
        <f>IF(OR($A71="",$B71="",$C71="",N($D71)=0),"",IF(MOD(38-$B71,52)&gt;MOD($C71-$B71,52),"",SUMPRODUCT((Sätze!$B$2:$B$251=$A71)*(Wochenmengen!$C$2:$C$251&gt;0)*(MOD(38-Wochenmengen!$C$2:$C$251,52)&lt;=MOD(Wochenmengen!$D$2:$D$251-Wochenmengen!$C$2:$C$251,52))*Wochenmengen!$F$2:$F$251)/$D71))</f>
        <v/>
      </c>
      <c r="AR71" s="36">
        <f>IF(OR($A71="",$B71="",$C71="",N($D71)=0),"",IF(MOD(39-$B71,52)&gt;MOD($C71-$B71,52),"",SUMPRODUCT((Sätze!$B$2:$B$251=$A71)*(Wochenmengen!$C$2:$C$251&gt;0)*(MOD(39-Wochenmengen!$C$2:$C$251,52)&lt;=MOD(Wochenmengen!$D$2:$D$251-Wochenmengen!$C$2:$C$251,52))*Wochenmengen!$F$2:$F$251)/$D71))</f>
        <v/>
      </c>
      <c r="AS71" s="36">
        <f>IF(OR($A71="",$B71="",$C71="",N($D71)=0),"",IF(MOD(40-$B71,52)&gt;MOD($C71-$B71,52),"",SUMPRODUCT((Sätze!$B$2:$B$251=$A71)*(Wochenmengen!$C$2:$C$251&gt;0)*(MOD(40-Wochenmengen!$C$2:$C$251,52)&lt;=MOD(Wochenmengen!$D$2:$D$251-Wochenmengen!$C$2:$C$251,52))*Wochenmengen!$F$2:$F$251)/$D71))</f>
        <v/>
      </c>
      <c r="AT71" s="36">
        <f>IF(OR($A71="",$B71="",$C71="",N($D71)=0),"",IF(MOD(41-$B71,52)&gt;MOD($C71-$B71,52),"",SUMPRODUCT((Sätze!$B$2:$B$251=$A71)*(Wochenmengen!$C$2:$C$251&gt;0)*(MOD(41-Wochenmengen!$C$2:$C$251,52)&lt;=MOD(Wochenmengen!$D$2:$D$251-Wochenmengen!$C$2:$C$251,52))*Wochenmengen!$F$2:$F$251)/$D71))</f>
        <v/>
      </c>
      <c r="AU71" s="36">
        <f>IF(OR($A71="",$B71="",$C71="",N($D71)=0),"",IF(MOD(42-$B71,52)&gt;MOD($C71-$B71,52),"",SUMPRODUCT((Sätze!$B$2:$B$251=$A71)*(Wochenmengen!$C$2:$C$251&gt;0)*(MOD(42-Wochenmengen!$C$2:$C$251,52)&lt;=MOD(Wochenmengen!$D$2:$D$251-Wochenmengen!$C$2:$C$251,52))*Wochenmengen!$F$2:$F$251)/$D71))</f>
        <v/>
      </c>
      <c r="AV71" s="36">
        <f>IF(OR($A71="",$B71="",$C71="",N($D71)=0),"",IF(MOD(43-$B71,52)&gt;MOD($C71-$B71,52),"",SUMPRODUCT((Sätze!$B$2:$B$251=$A71)*(Wochenmengen!$C$2:$C$251&gt;0)*(MOD(43-Wochenmengen!$C$2:$C$251,52)&lt;=MOD(Wochenmengen!$D$2:$D$251-Wochenmengen!$C$2:$C$251,52))*Wochenmengen!$F$2:$F$251)/$D71))</f>
        <v/>
      </c>
      <c r="AW71" s="36">
        <f>IF(OR($A71="",$B71="",$C71="",N($D71)=0),"",IF(MOD(44-$B71,52)&gt;MOD($C71-$B71,52),"",SUMPRODUCT((Sätze!$B$2:$B$251=$A71)*(Wochenmengen!$C$2:$C$251&gt;0)*(MOD(44-Wochenmengen!$C$2:$C$251,52)&lt;=MOD(Wochenmengen!$D$2:$D$251-Wochenmengen!$C$2:$C$251,52))*Wochenmengen!$F$2:$F$251)/$D71))</f>
        <v/>
      </c>
      <c r="AX71" s="36">
        <f>IF(OR($A71="",$B71="",$C71="",N($D71)=0),"",IF(MOD(45-$B71,52)&gt;MOD($C71-$B71,52),"",SUMPRODUCT((Sätze!$B$2:$B$251=$A71)*(Wochenmengen!$C$2:$C$251&gt;0)*(MOD(45-Wochenmengen!$C$2:$C$251,52)&lt;=MOD(Wochenmengen!$D$2:$D$251-Wochenmengen!$C$2:$C$251,52))*Wochenmengen!$F$2:$F$251)/$D71))</f>
        <v/>
      </c>
      <c r="AY71" s="36">
        <f>IF(OR($A71="",$B71="",$C71="",N($D71)=0),"",IF(MOD(46-$B71,52)&gt;MOD($C71-$B71,52),"",SUMPRODUCT((Sätze!$B$2:$B$251=$A71)*(Wochenmengen!$C$2:$C$251&gt;0)*(MOD(46-Wochenmengen!$C$2:$C$251,52)&lt;=MOD(Wochenmengen!$D$2:$D$251-Wochenmengen!$C$2:$C$251,52))*Wochenmengen!$F$2:$F$251)/$D71))</f>
        <v/>
      </c>
      <c r="AZ71" s="36">
        <f>IF(OR($A71="",$B71="",$C71="",N($D71)=0),"",IF(MOD(47-$B71,52)&gt;MOD($C71-$B71,52),"",SUMPRODUCT((Sätze!$B$2:$B$251=$A71)*(Wochenmengen!$C$2:$C$251&gt;0)*(MOD(47-Wochenmengen!$C$2:$C$251,52)&lt;=MOD(Wochenmengen!$D$2:$D$251-Wochenmengen!$C$2:$C$251,52))*Wochenmengen!$F$2:$F$251)/$D71))</f>
        <v/>
      </c>
      <c r="BA71" s="36">
        <f>IF(OR($A71="",$B71="",$C71="",N($D71)=0),"",IF(MOD(48-$B71,52)&gt;MOD($C71-$B71,52),"",SUMPRODUCT((Sätze!$B$2:$B$251=$A71)*(Wochenmengen!$C$2:$C$251&gt;0)*(MOD(48-Wochenmengen!$C$2:$C$251,52)&lt;=MOD(Wochenmengen!$D$2:$D$251-Wochenmengen!$C$2:$C$251,52))*Wochenmengen!$F$2:$F$251)/$D71))</f>
        <v/>
      </c>
      <c r="BB71" s="36">
        <f>IF(OR($A71="",$B71="",$C71="",N($D71)=0),"",IF(MOD(49-$B71,52)&gt;MOD($C71-$B71,52),"",SUMPRODUCT((Sätze!$B$2:$B$251=$A71)*(Wochenmengen!$C$2:$C$251&gt;0)*(MOD(49-Wochenmengen!$C$2:$C$251,52)&lt;=MOD(Wochenmengen!$D$2:$D$251-Wochenmengen!$C$2:$C$251,52))*Wochenmengen!$F$2:$F$251)/$D71))</f>
        <v/>
      </c>
      <c r="BC71" s="36">
        <f>IF(OR($A71="",$B71="",$C71="",N($D71)=0),"",IF(MOD(50-$B71,52)&gt;MOD($C71-$B71,52),"",SUMPRODUCT((Sätze!$B$2:$B$251=$A71)*(Wochenmengen!$C$2:$C$251&gt;0)*(MOD(50-Wochenmengen!$C$2:$C$251,52)&lt;=MOD(Wochenmengen!$D$2:$D$251-Wochenmengen!$C$2:$C$251,52))*Wochenmengen!$F$2:$F$251)/$D71))</f>
        <v/>
      </c>
      <c r="BD71" s="36">
        <f>IF(OR($A71="",$B71="",$C71="",N($D71)=0),"",IF(MOD(51-$B71,52)&gt;MOD($C71-$B71,52),"",SUMPRODUCT((Sätze!$B$2:$B$251=$A71)*(Wochenmengen!$C$2:$C$251&gt;0)*(MOD(51-Wochenmengen!$C$2:$C$251,52)&lt;=MOD(Wochenmengen!$D$2:$D$251-Wochenmengen!$C$2:$C$251,52))*Wochenmengen!$F$2:$F$251)/$D71))</f>
        <v/>
      </c>
      <c r="BE71" s="36">
        <f>IF(OR($A71="",$B71="",$C71="",N($D71)=0),"",IF(MOD(52-$B71,52)&gt;MOD($C71-$B71,52),"",SUMPRODUCT((Sätze!$B$2:$B$251=$A71)*(Wochenmengen!$C$2:$C$251&gt;0)*(MOD(52-Wochenmengen!$C$2:$C$251,52)&lt;=MOD(Wochenmengen!$D$2:$D$251-Wochenmengen!$C$2:$C$251,52))*Wochenmengen!$F$2:$F$251)/$D71))</f>
        <v/>
      </c>
      <c r="BF71" s="26">
        <f>IF($A71="","",SUMPRODUCT((F71:BE71&lt;&gt;"")*(F71:BE71&lt;1)))</f>
        <v/>
      </c>
    </row>
    <row r="72">
      <c r="A72" s="10">
        <f>IF(Bedarf!$B78="","",Bedarf!$B78)</f>
        <v/>
      </c>
      <c r="B72" s="26">
        <f>IF($A72="","",IF(Bedarf!$E78&lt;&gt;"",Bedarf!$E78,IFERROR(IF(_xlfn.MINIFS(Sätze!$H$2:$H$251,Sätze!$B$2:$B$251,$A72)=0,"",_xlfn.MINIFS(Sätze!$H$2:$H$251,Sätze!$B$2:$B$251,$A72)),"")))</f>
        <v/>
      </c>
      <c r="C72" s="26">
        <f>IF($A72="","",IF(Bedarf!$F78&lt;&gt;"",Bedarf!$F78,IFERROR(IF(_xlfn.MAXIFS(Sätze!$I$2:$I$251,Sätze!$B$2:$B$251,$A72)=0,"",_xlfn.MAXIFS(Sätze!$I$2:$I$251,Sätze!$B$2:$B$251,$A72)),"")))</f>
        <v/>
      </c>
      <c r="D72" s="15">
        <f>IF(OR($A72="",N(Bedarf!$G78)=0),"",Bedarf!$G78)</f>
        <v/>
      </c>
      <c r="E72" s="10">
        <f>IF($A72="","",T(Bedarf!$D78))</f>
        <v/>
      </c>
      <c r="F72" s="36">
        <f>IF(OR($A72="",$B72="",$C72="",N($D72)=0),"",IF(MOD(1-$B72,52)&gt;MOD($C72-$B72,52),"",SUMPRODUCT((Sätze!$B$2:$B$251=$A72)*(Wochenmengen!$C$2:$C$251&gt;0)*(MOD(1-Wochenmengen!$C$2:$C$251,52)&lt;=MOD(Wochenmengen!$D$2:$D$251-Wochenmengen!$C$2:$C$251,52))*Wochenmengen!$F$2:$F$251)/$D72))</f>
        <v/>
      </c>
      <c r="G72" s="36">
        <f>IF(OR($A72="",$B72="",$C72="",N($D72)=0),"",IF(MOD(2-$B72,52)&gt;MOD($C72-$B72,52),"",SUMPRODUCT((Sätze!$B$2:$B$251=$A72)*(Wochenmengen!$C$2:$C$251&gt;0)*(MOD(2-Wochenmengen!$C$2:$C$251,52)&lt;=MOD(Wochenmengen!$D$2:$D$251-Wochenmengen!$C$2:$C$251,52))*Wochenmengen!$F$2:$F$251)/$D72))</f>
        <v/>
      </c>
      <c r="H72" s="36">
        <f>IF(OR($A72="",$B72="",$C72="",N($D72)=0),"",IF(MOD(3-$B72,52)&gt;MOD($C72-$B72,52),"",SUMPRODUCT((Sätze!$B$2:$B$251=$A72)*(Wochenmengen!$C$2:$C$251&gt;0)*(MOD(3-Wochenmengen!$C$2:$C$251,52)&lt;=MOD(Wochenmengen!$D$2:$D$251-Wochenmengen!$C$2:$C$251,52))*Wochenmengen!$F$2:$F$251)/$D72))</f>
        <v/>
      </c>
      <c r="I72" s="36">
        <f>IF(OR($A72="",$B72="",$C72="",N($D72)=0),"",IF(MOD(4-$B72,52)&gt;MOD($C72-$B72,52),"",SUMPRODUCT((Sätze!$B$2:$B$251=$A72)*(Wochenmengen!$C$2:$C$251&gt;0)*(MOD(4-Wochenmengen!$C$2:$C$251,52)&lt;=MOD(Wochenmengen!$D$2:$D$251-Wochenmengen!$C$2:$C$251,52))*Wochenmengen!$F$2:$F$251)/$D72))</f>
        <v/>
      </c>
      <c r="J72" s="36">
        <f>IF(OR($A72="",$B72="",$C72="",N($D72)=0),"",IF(MOD(5-$B72,52)&gt;MOD($C72-$B72,52),"",SUMPRODUCT((Sätze!$B$2:$B$251=$A72)*(Wochenmengen!$C$2:$C$251&gt;0)*(MOD(5-Wochenmengen!$C$2:$C$251,52)&lt;=MOD(Wochenmengen!$D$2:$D$251-Wochenmengen!$C$2:$C$251,52))*Wochenmengen!$F$2:$F$251)/$D72))</f>
        <v/>
      </c>
      <c r="K72" s="36">
        <f>IF(OR($A72="",$B72="",$C72="",N($D72)=0),"",IF(MOD(6-$B72,52)&gt;MOD($C72-$B72,52),"",SUMPRODUCT((Sätze!$B$2:$B$251=$A72)*(Wochenmengen!$C$2:$C$251&gt;0)*(MOD(6-Wochenmengen!$C$2:$C$251,52)&lt;=MOD(Wochenmengen!$D$2:$D$251-Wochenmengen!$C$2:$C$251,52))*Wochenmengen!$F$2:$F$251)/$D72))</f>
        <v/>
      </c>
      <c r="L72" s="36">
        <f>IF(OR($A72="",$B72="",$C72="",N($D72)=0),"",IF(MOD(7-$B72,52)&gt;MOD($C72-$B72,52),"",SUMPRODUCT((Sätze!$B$2:$B$251=$A72)*(Wochenmengen!$C$2:$C$251&gt;0)*(MOD(7-Wochenmengen!$C$2:$C$251,52)&lt;=MOD(Wochenmengen!$D$2:$D$251-Wochenmengen!$C$2:$C$251,52))*Wochenmengen!$F$2:$F$251)/$D72))</f>
        <v/>
      </c>
      <c r="M72" s="36">
        <f>IF(OR($A72="",$B72="",$C72="",N($D72)=0),"",IF(MOD(8-$B72,52)&gt;MOD($C72-$B72,52),"",SUMPRODUCT((Sätze!$B$2:$B$251=$A72)*(Wochenmengen!$C$2:$C$251&gt;0)*(MOD(8-Wochenmengen!$C$2:$C$251,52)&lt;=MOD(Wochenmengen!$D$2:$D$251-Wochenmengen!$C$2:$C$251,52))*Wochenmengen!$F$2:$F$251)/$D72))</f>
        <v/>
      </c>
      <c r="N72" s="36">
        <f>IF(OR($A72="",$B72="",$C72="",N($D72)=0),"",IF(MOD(9-$B72,52)&gt;MOD($C72-$B72,52),"",SUMPRODUCT((Sätze!$B$2:$B$251=$A72)*(Wochenmengen!$C$2:$C$251&gt;0)*(MOD(9-Wochenmengen!$C$2:$C$251,52)&lt;=MOD(Wochenmengen!$D$2:$D$251-Wochenmengen!$C$2:$C$251,52))*Wochenmengen!$F$2:$F$251)/$D72))</f>
        <v/>
      </c>
      <c r="O72" s="36">
        <f>IF(OR($A72="",$B72="",$C72="",N($D72)=0),"",IF(MOD(10-$B72,52)&gt;MOD($C72-$B72,52),"",SUMPRODUCT((Sätze!$B$2:$B$251=$A72)*(Wochenmengen!$C$2:$C$251&gt;0)*(MOD(10-Wochenmengen!$C$2:$C$251,52)&lt;=MOD(Wochenmengen!$D$2:$D$251-Wochenmengen!$C$2:$C$251,52))*Wochenmengen!$F$2:$F$251)/$D72))</f>
        <v/>
      </c>
      <c r="P72" s="36">
        <f>IF(OR($A72="",$B72="",$C72="",N($D72)=0),"",IF(MOD(11-$B72,52)&gt;MOD($C72-$B72,52),"",SUMPRODUCT((Sätze!$B$2:$B$251=$A72)*(Wochenmengen!$C$2:$C$251&gt;0)*(MOD(11-Wochenmengen!$C$2:$C$251,52)&lt;=MOD(Wochenmengen!$D$2:$D$251-Wochenmengen!$C$2:$C$251,52))*Wochenmengen!$F$2:$F$251)/$D72))</f>
        <v/>
      </c>
      <c r="Q72" s="36">
        <f>IF(OR($A72="",$B72="",$C72="",N($D72)=0),"",IF(MOD(12-$B72,52)&gt;MOD($C72-$B72,52),"",SUMPRODUCT((Sätze!$B$2:$B$251=$A72)*(Wochenmengen!$C$2:$C$251&gt;0)*(MOD(12-Wochenmengen!$C$2:$C$251,52)&lt;=MOD(Wochenmengen!$D$2:$D$251-Wochenmengen!$C$2:$C$251,52))*Wochenmengen!$F$2:$F$251)/$D72))</f>
        <v/>
      </c>
      <c r="R72" s="36">
        <f>IF(OR($A72="",$B72="",$C72="",N($D72)=0),"",IF(MOD(13-$B72,52)&gt;MOD($C72-$B72,52),"",SUMPRODUCT((Sätze!$B$2:$B$251=$A72)*(Wochenmengen!$C$2:$C$251&gt;0)*(MOD(13-Wochenmengen!$C$2:$C$251,52)&lt;=MOD(Wochenmengen!$D$2:$D$251-Wochenmengen!$C$2:$C$251,52))*Wochenmengen!$F$2:$F$251)/$D72))</f>
        <v/>
      </c>
      <c r="S72" s="36">
        <f>IF(OR($A72="",$B72="",$C72="",N($D72)=0),"",IF(MOD(14-$B72,52)&gt;MOD($C72-$B72,52),"",SUMPRODUCT((Sätze!$B$2:$B$251=$A72)*(Wochenmengen!$C$2:$C$251&gt;0)*(MOD(14-Wochenmengen!$C$2:$C$251,52)&lt;=MOD(Wochenmengen!$D$2:$D$251-Wochenmengen!$C$2:$C$251,52))*Wochenmengen!$F$2:$F$251)/$D72))</f>
        <v/>
      </c>
      <c r="T72" s="36">
        <f>IF(OR($A72="",$B72="",$C72="",N($D72)=0),"",IF(MOD(15-$B72,52)&gt;MOD($C72-$B72,52),"",SUMPRODUCT((Sätze!$B$2:$B$251=$A72)*(Wochenmengen!$C$2:$C$251&gt;0)*(MOD(15-Wochenmengen!$C$2:$C$251,52)&lt;=MOD(Wochenmengen!$D$2:$D$251-Wochenmengen!$C$2:$C$251,52))*Wochenmengen!$F$2:$F$251)/$D72))</f>
        <v/>
      </c>
      <c r="U72" s="36">
        <f>IF(OR($A72="",$B72="",$C72="",N($D72)=0),"",IF(MOD(16-$B72,52)&gt;MOD($C72-$B72,52),"",SUMPRODUCT((Sätze!$B$2:$B$251=$A72)*(Wochenmengen!$C$2:$C$251&gt;0)*(MOD(16-Wochenmengen!$C$2:$C$251,52)&lt;=MOD(Wochenmengen!$D$2:$D$251-Wochenmengen!$C$2:$C$251,52))*Wochenmengen!$F$2:$F$251)/$D72))</f>
        <v/>
      </c>
      <c r="V72" s="36">
        <f>IF(OR($A72="",$B72="",$C72="",N($D72)=0),"",IF(MOD(17-$B72,52)&gt;MOD($C72-$B72,52),"",SUMPRODUCT((Sätze!$B$2:$B$251=$A72)*(Wochenmengen!$C$2:$C$251&gt;0)*(MOD(17-Wochenmengen!$C$2:$C$251,52)&lt;=MOD(Wochenmengen!$D$2:$D$251-Wochenmengen!$C$2:$C$251,52))*Wochenmengen!$F$2:$F$251)/$D72))</f>
        <v/>
      </c>
      <c r="W72" s="36">
        <f>IF(OR($A72="",$B72="",$C72="",N($D72)=0),"",IF(MOD(18-$B72,52)&gt;MOD($C72-$B72,52),"",SUMPRODUCT((Sätze!$B$2:$B$251=$A72)*(Wochenmengen!$C$2:$C$251&gt;0)*(MOD(18-Wochenmengen!$C$2:$C$251,52)&lt;=MOD(Wochenmengen!$D$2:$D$251-Wochenmengen!$C$2:$C$251,52))*Wochenmengen!$F$2:$F$251)/$D72))</f>
        <v/>
      </c>
      <c r="X72" s="36">
        <f>IF(OR($A72="",$B72="",$C72="",N($D72)=0),"",IF(MOD(19-$B72,52)&gt;MOD($C72-$B72,52),"",SUMPRODUCT((Sätze!$B$2:$B$251=$A72)*(Wochenmengen!$C$2:$C$251&gt;0)*(MOD(19-Wochenmengen!$C$2:$C$251,52)&lt;=MOD(Wochenmengen!$D$2:$D$251-Wochenmengen!$C$2:$C$251,52))*Wochenmengen!$F$2:$F$251)/$D72))</f>
        <v/>
      </c>
      <c r="Y72" s="36">
        <f>IF(OR($A72="",$B72="",$C72="",N($D72)=0),"",IF(MOD(20-$B72,52)&gt;MOD($C72-$B72,52),"",SUMPRODUCT((Sätze!$B$2:$B$251=$A72)*(Wochenmengen!$C$2:$C$251&gt;0)*(MOD(20-Wochenmengen!$C$2:$C$251,52)&lt;=MOD(Wochenmengen!$D$2:$D$251-Wochenmengen!$C$2:$C$251,52))*Wochenmengen!$F$2:$F$251)/$D72))</f>
        <v/>
      </c>
      <c r="Z72" s="36">
        <f>IF(OR($A72="",$B72="",$C72="",N($D72)=0),"",IF(MOD(21-$B72,52)&gt;MOD($C72-$B72,52),"",SUMPRODUCT((Sätze!$B$2:$B$251=$A72)*(Wochenmengen!$C$2:$C$251&gt;0)*(MOD(21-Wochenmengen!$C$2:$C$251,52)&lt;=MOD(Wochenmengen!$D$2:$D$251-Wochenmengen!$C$2:$C$251,52))*Wochenmengen!$F$2:$F$251)/$D72))</f>
        <v/>
      </c>
      <c r="AA72" s="36">
        <f>IF(OR($A72="",$B72="",$C72="",N($D72)=0),"",IF(MOD(22-$B72,52)&gt;MOD($C72-$B72,52),"",SUMPRODUCT((Sätze!$B$2:$B$251=$A72)*(Wochenmengen!$C$2:$C$251&gt;0)*(MOD(22-Wochenmengen!$C$2:$C$251,52)&lt;=MOD(Wochenmengen!$D$2:$D$251-Wochenmengen!$C$2:$C$251,52))*Wochenmengen!$F$2:$F$251)/$D72))</f>
        <v/>
      </c>
      <c r="AB72" s="36">
        <f>IF(OR($A72="",$B72="",$C72="",N($D72)=0),"",IF(MOD(23-$B72,52)&gt;MOD($C72-$B72,52),"",SUMPRODUCT((Sätze!$B$2:$B$251=$A72)*(Wochenmengen!$C$2:$C$251&gt;0)*(MOD(23-Wochenmengen!$C$2:$C$251,52)&lt;=MOD(Wochenmengen!$D$2:$D$251-Wochenmengen!$C$2:$C$251,52))*Wochenmengen!$F$2:$F$251)/$D72))</f>
        <v/>
      </c>
      <c r="AC72" s="36">
        <f>IF(OR($A72="",$B72="",$C72="",N($D72)=0),"",IF(MOD(24-$B72,52)&gt;MOD($C72-$B72,52),"",SUMPRODUCT((Sätze!$B$2:$B$251=$A72)*(Wochenmengen!$C$2:$C$251&gt;0)*(MOD(24-Wochenmengen!$C$2:$C$251,52)&lt;=MOD(Wochenmengen!$D$2:$D$251-Wochenmengen!$C$2:$C$251,52))*Wochenmengen!$F$2:$F$251)/$D72))</f>
        <v/>
      </c>
      <c r="AD72" s="36">
        <f>IF(OR($A72="",$B72="",$C72="",N($D72)=0),"",IF(MOD(25-$B72,52)&gt;MOD($C72-$B72,52),"",SUMPRODUCT((Sätze!$B$2:$B$251=$A72)*(Wochenmengen!$C$2:$C$251&gt;0)*(MOD(25-Wochenmengen!$C$2:$C$251,52)&lt;=MOD(Wochenmengen!$D$2:$D$251-Wochenmengen!$C$2:$C$251,52))*Wochenmengen!$F$2:$F$251)/$D72))</f>
        <v/>
      </c>
      <c r="AE72" s="36">
        <f>IF(OR($A72="",$B72="",$C72="",N($D72)=0),"",IF(MOD(26-$B72,52)&gt;MOD($C72-$B72,52),"",SUMPRODUCT((Sätze!$B$2:$B$251=$A72)*(Wochenmengen!$C$2:$C$251&gt;0)*(MOD(26-Wochenmengen!$C$2:$C$251,52)&lt;=MOD(Wochenmengen!$D$2:$D$251-Wochenmengen!$C$2:$C$251,52))*Wochenmengen!$F$2:$F$251)/$D72))</f>
        <v/>
      </c>
      <c r="AF72" s="36">
        <f>IF(OR($A72="",$B72="",$C72="",N($D72)=0),"",IF(MOD(27-$B72,52)&gt;MOD($C72-$B72,52),"",SUMPRODUCT((Sätze!$B$2:$B$251=$A72)*(Wochenmengen!$C$2:$C$251&gt;0)*(MOD(27-Wochenmengen!$C$2:$C$251,52)&lt;=MOD(Wochenmengen!$D$2:$D$251-Wochenmengen!$C$2:$C$251,52))*Wochenmengen!$F$2:$F$251)/$D72))</f>
        <v/>
      </c>
      <c r="AG72" s="36">
        <f>IF(OR($A72="",$B72="",$C72="",N($D72)=0),"",IF(MOD(28-$B72,52)&gt;MOD($C72-$B72,52),"",SUMPRODUCT((Sätze!$B$2:$B$251=$A72)*(Wochenmengen!$C$2:$C$251&gt;0)*(MOD(28-Wochenmengen!$C$2:$C$251,52)&lt;=MOD(Wochenmengen!$D$2:$D$251-Wochenmengen!$C$2:$C$251,52))*Wochenmengen!$F$2:$F$251)/$D72))</f>
        <v/>
      </c>
      <c r="AH72" s="36">
        <f>IF(OR($A72="",$B72="",$C72="",N($D72)=0),"",IF(MOD(29-$B72,52)&gt;MOD($C72-$B72,52),"",SUMPRODUCT((Sätze!$B$2:$B$251=$A72)*(Wochenmengen!$C$2:$C$251&gt;0)*(MOD(29-Wochenmengen!$C$2:$C$251,52)&lt;=MOD(Wochenmengen!$D$2:$D$251-Wochenmengen!$C$2:$C$251,52))*Wochenmengen!$F$2:$F$251)/$D72))</f>
        <v/>
      </c>
      <c r="AI72" s="36">
        <f>IF(OR($A72="",$B72="",$C72="",N($D72)=0),"",IF(MOD(30-$B72,52)&gt;MOD($C72-$B72,52),"",SUMPRODUCT((Sätze!$B$2:$B$251=$A72)*(Wochenmengen!$C$2:$C$251&gt;0)*(MOD(30-Wochenmengen!$C$2:$C$251,52)&lt;=MOD(Wochenmengen!$D$2:$D$251-Wochenmengen!$C$2:$C$251,52))*Wochenmengen!$F$2:$F$251)/$D72))</f>
        <v/>
      </c>
      <c r="AJ72" s="36">
        <f>IF(OR($A72="",$B72="",$C72="",N($D72)=0),"",IF(MOD(31-$B72,52)&gt;MOD($C72-$B72,52),"",SUMPRODUCT((Sätze!$B$2:$B$251=$A72)*(Wochenmengen!$C$2:$C$251&gt;0)*(MOD(31-Wochenmengen!$C$2:$C$251,52)&lt;=MOD(Wochenmengen!$D$2:$D$251-Wochenmengen!$C$2:$C$251,52))*Wochenmengen!$F$2:$F$251)/$D72))</f>
        <v/>
      </c>
      <c r="AK72" s="36">
        <f>IF(OR($A72="",$B72="",$C72="",N($D72)=0),"",IF(MOD(32-$B72,52)&gt;MOD($C72-$B72,52),"",SUMPRODUCT((Sätze!$B$2:$B$251=$A72)*(Wochenmengen!$C$2:$C$251&gt;0)*(MOD(32-Wochenmengen!$C$2:$C$251,52)&lt;=MOD(Wochenmengen!$D$2:$D$251-Wochenmengen!$C$2:$C$251,52))*Wochenmengen!$F$2:$F$251)/$D72))</f>
        <v/>
      </c>
      <c r="AL72" s="36">
        <f>IF(OR($A72="",$B72="",$C72="",N($D72)=0),"",IF(MOD(33-$B72,52)&gt;MOD($C72-$B72,52),"",SUMPRODUCT((Sätze!$B$2:$B$251=$A72)*(Wochenmengen!$C$2:$C$251&gt;0)*(MOD(33-Wochenmengen!$C$2:$C$251,52)&lt;=MOD(Wochenmengen!$D$2:$D$251-Wochenmengen!$C$2:$C$251,52))*Wochenmengen!$F$2:$F$251)/$D72))</f>
        <v/>
      </c>
      <c r="AM72" s="36">
        <f>IF(OR($A72="",$B72="",$C72="",N($D72)=0),"",IF(MOD(34-$B72,52)&gt;MOD($C72-$B72,52),"",SUMPRODUCT((Sätze!$B$2:$B$251=$A72)*(Wochenmengen!$C$2:$C$251&gt;0)*(MOD(34-Wochenmengen!$C$2:$C$251,52)&lt;=MOD(Wochenmengen!$D$2:$D$251-Wochenmengen!$C$2:$C$251,52))*Wochenmengen!$F$2:$F$251)/$D72))</f>
        <v/>
      </c>
      <c r="AN72" s="36">
        <f>IF(OR($A72="",$B72="",$C72="",N($D72)=0),"",IF(MOD(35-$B72,52)&gt;MOD($C72-$B72,52),"",SUMPRODUCT((Sätze!$B$2:$B$251=$A72)*(Wochenmengen!$C$2:$C$251&gt;0)*(MOD(35-Wochenmengen!$C$2:$C$251,52)&lt;=MOD(Wochenmengen!$D$2:$D$251-Wochenmengen!$C$2:$C$251,52))*Wochenmengen!$F$2:$F$251)/$D72))</f>
        <v/>
      </c>
      <c r="AO72" s="36">
        <f>IF(OR($A72="",$B72="",$C72="",N($D72)=0),"",IF(MOD(36-$B72,52)&gt;MOD($C72-$B72,52),"",SUMPRODUCT((Sätze!$B$2:$B$251=$A72)*(Wochenmengen!$C$2:$C$251&gt;0)*(MOD(36-Wochenmengen!$C$2:$C$251,52)&lt;=MOD(Wochenmengen!$D$2:$D$251-Wochenmengen!$C$2:$C$251,52))*Wochenmengen!$F$2:$F$251)/$D72))</f>
        <v/>
      </c>
      <c r="AP72" s="36">
        <f>IF(OR($A72="",$B72="",$C72="",N($D72)=0),"",IF(MOD(37-$B72,52)&gt;MOD($C72-$B72,52),"",SUMPRODUCT((Sätze!$B$2:$B$251=$A72)*(Wochenmengen!$C$2:$C$251&gt;0)*(MOD(37-Wochenmengen!$C$2:$C$251,52)&lt;=MOD(Wochenmengen!$D$2:$D$251-Wochenmengen!$C$2:$C$251,52))*Wochenmengen!$F$2:$F$251)/$D72))</f>
        <v/>
      </c>
      <c r="AQ72" s="36">
        <f>IF(OR($A72="",$B72="",$C72="",N($D72)=0),"",IF(MOD(38-$B72,52)&gt;MOD($C72-$B72,52),"",SUMPRODUCT((Sätze!$B$2:$B$251=$A72)*(Wochenmengen!$C$2:$C$251&gt;0)*(MOD(38-Wochenmengen!$C$2:$C$251,52)&lt;=MOD(Wochenmengen!$D$2:$D$251-Wochenmengen!$C$2:$C$251,52))*Wochenmengen!$F$2:$F$251)/$D72))</f>
        <v/>
      </c>
      <c r="AR72" s="36">
        <f>IF(OR($A72="",$B72="",$C72="",N($D72)=0),"",IF(MOD(39-$B72,52)&gt;MOD($C72-$B72,52),"",SUMPRODUCT((Sätze!$B$2:$B$251=$A72)*(Wochenmengen!$C$2:$C$251&gt;0)*(MOD(39-Wochenmengen!$C$2:$C$251,52)&lt;=MOD(Wochenmengen!$D$2:$D$251-Wochenmengen!$C$2:$C$251,52))*Wochenmengen!$F$2:$F$251)/$D72))</f>
        <v/>
      </c>
      <c r="AS72" s="36">
        <f>IF(OR($A72="",$B72="",$C72="",N($D72)=0),"",IF(MOD(40-$B72,52)&gt;MOD($C72-$B72,52),"",SUMPRODUCT((Sätze!$B$2:$B$251=$A72)*(Wochenmengen!$C$2:$C$251&gt;0)*(MOD(40-Wochenmengen!$C$2:$C$251,52)&lt;=MOD(Wochenmengen!$D$2:$D$251-Wochenmengen!$C$2:$C$251,52))*Wochenmengen!$F$2:$F$251)/$D72))</f>
        <v/>
      </c>
      <c r="AT72" s="36">
        <f>IF(OR($A72="",$B72="",$C72="",N($D72)=0),"",IF(MOD(41-$B72,52)&gt;MOD($C72-$B72,52),"",SUMPRODUCT((Sätze!$B$2:$B$251=$A72)*(Wochenmengen!$C$2:$C$251&gt;0)*(MOD(41-Wochenmengen!$C$2:$C$251,52)&lt;=MOD(Wochenmengen!$D$2:$D$251-Wochenmengen!$C$2:$C$251,52))*Wochenmengen!$F$2:$F$251)/$D72))</f>
        <v/>
      </c>
      <c r="AU72" s="36">
        <f>IF(OR($A72="",$B72="",$C72="",N($D72)=0),"",IF(MOD(42-$B72,52)&gt;MOD($C72-$B72,52),"",SUMPRODUCT((Sätze!$B$2:$B$251=$A72)*(Wochenmengen!$C$2:$C$251&gt;0)*(MOD(42-Wochenmengen!$C$2:$C$251,52)&lt;=MOD(Wochenmengen!$D$2:$D$251-Wochenmengen!$C$2:$C$251,52))*Wochenmengen!$F$2:$F$251)/$D72))</f>
        <v/>
      </c>
      <c r="AV72" s="36">
        <f>IF(OR($A72="",$B72="",$C72="",N($D72)=0),"",IF(MOD(43-$B72,52)&gt;MOD($C72-$B72,52),"",SUMPRODUCT((Sätze!$B$2:$B$251=$A72)*(Wochenmengen!$C$2:$C$251&gt;0)*(MOD(43-Wochenmengen!$C$2:$C$251,52)&lt;=MOD(Wochenmengen!$D$2:$D$251-Wochenmengen!$C$2:$C$251,52))*Wochenmengen!$F$2:$F$251)/$D72))</f>
        <v/>
      </c>
      <c r="AW72" s="36">
        <f>IF(OR($A72="",$B72="",$C72="",N($D72)=0),"",IF(MOD(44-$B72,52)&gt;MOD($C72-$B72,52),"",SUMPRODUCT((Sätze!$B$2:$B$251=$A72)*(Wochenmengen!$C$2:$C$251&gt;0)*(MOD(44-Wochenmengen!$C$2:$C$251,52)&lt;=MOD(Wochenmengen!$D$2:$D$251-Wochenmengen!$C$2:$C$251,52))*Wochenmengen!$F$2:$F$251)/$D72))</f>
        <v/>
      </c>
      <c r="AX72" s="36">
        <f>IF(OR($A72="",$B72="",$C72="",N($D72)=0),"",IF(MOD(45-$B72,52)&gt;MOD($C72-$B72,52),"",SUMPRODUCT((Sätze!$B$2:$B$251=$A72)*(Wochenmengen!$C$2:$C$251&gt;0)*(MOD(45-Wochenmengen!$C$2:$C$251,52)&lt;=MOD(Wochenmengen!$D$2:$D$251-Wochenmengen!$C$2:$C$251,52))*Wochenmengen!$F$2:$F$251)/$D72))</f>
        <v/>
      </c>
      <c r="AY72" s="36">
        <f>IF(OR($A72="",$B72="",$C72="",N($D72)=0),"",IF(MOD(46-$B72,52)&gt;MOD($C72-$B72,52),"",SUMPRODUCT((Sätze!$B$2:$B$251=$A72)*(Wochenmengen!$C$2:$C$251&gt;0)*(MOD(46-Wochenmengen!$C$2:$C$251,52)&lt;=MOD(Wochenmengen!$D$2:$D$251-Wochenmengen!$C$2:$C$251,52))*Wochenmengen!$F$2:$F$251)/$D72))</f>
        <v/>
      </c>
      <c r="AZ72" s="36">
        <f>IF(OR($A72="",$B72="",$C72="",N($D72)=0),"",IF(MOD(47-$B72,52)&gt;MOD($C72-$B72,52),"",SUMPRODUCT((Sätze!$B$2:$B$251=$A72)*(Wochenmengen!$C$2:$C$251&gt;0)*(MOD(47-Wochenmengen!$C$2:$C$251,52)&lt;=MOD(Wochenmengen!$D$2:$D$251-Wochenmengen!$C$2:$C$251,52))*Wochenmengen!$F$2:$F$251)/$D72))</f>
        <v/>
      </c>
      <c r="BA72" s="36">
        <f>IF(OR($A72="",$B72="",$C72="",N($D72)=0),"",IF(MOD(48-$B72,52)&gt;MOD($C72-$B72,52),"",SUMPRODUCT((Sätze!$B$2:$B$251=$A72)*(Wochenmengen!$C$2:$C$251&gt;0)*(MOD(48-Wochenmengen!$C$2:$C$251,52)&lt;=MOD(Wochenmengen!$D$2:$D$251-Wochenmengen!$C$2:$C$251,52))*Wochenmengen!$F$2:$F$251)/$D72))</f>
        <v/>
      </c>
      <c r="BB72" s="36">
        <f>IF(OR($A72="",$B72="",$C72="",N($D72)=0),"",IF(MOD(49-$B72,52)&gt;MOD($C72-$B72,52),"",SUMPRODUCT((Sätze!$B$2:$B$251=$A72)*(Wochenmengen!$C$2:$C$251&gt;0)*(MOD(49-Wochenmengen!$C$2:$C$251,52)&lt;=MOD(Wochenmengen!$D$2:$D$251-Wochenmengen!$C$2:$C$251,52))*Wochenmengen!$F$2:$F$251)/$D72))</f>
        <v/>
      </c>
      <c r="BC72" s="36">
        <f>IF(OR($A72="",$B72="",$C72="",N($D72)=0),"",IF(MOD(50-$B72,52)&gt;MOD($C72-$B72,52),"",SUMPRODUCT((Sätze!$B$2:$B$251=$A72)*(Wochenmengen!$C$2:$C$251&gt;0)*(MOD(50-Wochenmengen!$C$2:$C$251,52)&lt;=MOD(Wochenmengen!$D$2:$D$251-Wochenmengen!$C$2:$C$251,52))*Wochenmengen!$F$2:$F$251)/$D72))</f>
        <v/>
      </c>
      <c r="BD72" s="36">
        <f>IF(OR($A72="",$B72="",$C72="",N($D72)=0),"",IF(MOD(51-$B72,52)&gt;MOD($C72-$B72,52),"",SUMPRODUCT((Sätze!$B$2:$B$251=$A72)*(Wochenmengen!$C$2:$C$251&gt;0)*(MOD(51-Wochenmengen!$C$2:$C$251,52)&lt;=MOD(Wochenmengen!$D$2:$D$251-Wochenmengen!$C$2:$C$251,52))*Wochenmengen!$F$2:$F$251)/$D72))</f>
        <v/>
      </c>
      <c r="BE72" s="36">
        <f>IF(OR($A72="",$B72="",$C72="",N($D72)=0),"",IF(MOD(52-$B72,52)&gt;MOD($C72-$B72,52),"",SUMPRODUCT((Sätze!$B$2:$B$251=$A72)*(Wochenmengen!$C$2:$C$251&gt;0)*(MOD(52-Wochenmengen!$C$2:$C$251,52)&lt;=MOD(Wochenmengen!$D$2:$D$251-Wochenmengen!$C$2:$C$251,52))*Wochenmengen!$F$2:$F$251)/$D72))</f>
        <v/>
      </c>
      <c r="BF72" s="26">
        <f>IF($A72="","",SUMPRODUCT((F72:BE72&lt;&gt;"")*(F72:BE72&lt;1)))</f>
        <v/>
      </c>
    </row>
    <row r="73">
      <c r="A73" s="10">
        <f>IF(Bedarf!$B79="","",Bedarf!$B79)</f>
        <v/>
      </c>
      <c r="B73" s="26">
        <f>IF($A73="","",IF(Bedarf!$E79&lt;&gt;"",Bedarf!$E79,IFERROR(IF(_xlfn.MINIFS(Sätze!$H$2:$H$251,Sätze!$B$2:$B$251,$A73)=0,"",_xlfn.MINIFS(Sätze!$H$2:$H$251,Sätze!$B$2:$B$251,$A73)),"")))</f>
        <v/>
      </c>
      <c r="C73" s="26">
        <f>IF($A73="","",IF(Bedarf!$F79&lt;&gt;"",Bedarf!$F79,IFERROR(IF(_xlfn.MAXIFS(Sätze!$I$2:$I$251,Sätze!$B$2:$B$251,$A73)=0,"",_xlfn.MAXIFS(Sätze!$I$2:$I$251,Sätze!$B$2:$B$251,$A73)),"")))</f>
        <v/>
      </c>
      <c r="D73" s="15">
        <f>IF(OR($A73="",N(Bedarf!$G79)=0),"",Bedarf!$G79)</f>
        <v/>
      </c>
      <c r="E73" s="10">
        <f>IF($A73="","",T(Bedarf!$D79))</f>
        <v/>
      </c>
      <c r="F73" s="36">
        <f>IF(OR($A73="",$B73="",$C73="",N($D73)=0),"",IF(MOD(1-$B73,52)&gt;MOD($C73-$B73,52),"",SUMPRODUCT((Sätze!$B$2:$B$251=$A73)*(Wochenmengen!$C$2:$C$251&gt;0)*(MOD(1-Wochenmengen!$C$2:$C$251,52)&lt;=MOD(Wochenmengen!$D$2:$D$251-Wochenmengen!$C$2:$C$251,52))*Wochenmengen!$F$2:$F$251)/$D73))</f>
        <v/>
      </c>
      <c r="G73" s="36">
        <f>IF(OR($A73="",$B73="",$C73="",N($D73)=0),"",IF(MOD(2-$B73,52)&gt;MOD($C73-$B73,52),"",SUMPRODUCT((Sätze!$B$2:$B$251=$A73)*(Wochenmengen!$C$2:$C$251&gt;0)*(MOD(2-Wochenmengen!$C$2:$C$251,52)&lt;=MOD(Wochenmengen!$D$2:$D$251-Wochenmengen!$C$2:$C$251,52))*Wochenmengen!$F$2:$F$251)/$D73))</f>
        <v/>
      </c>
      <c r="H73" s="36">
        <f>IF(OR($A73="",$B73="",$C73="",N($D73)=0),"",IF(MOD(3-$B73,52)&gt;MOD($C73-$B73,52),"",SUMPRODUCT((Sätze!$B$2:$B$251=$A73)*(Wochenmengen!$C$2:$C$251&gt;0)*(MOD(3-Wochenmengen!$C$2:$C$251,52)&lt;=MOD(Wochenmengen!$D$2:$D$251-Wochenmengen!$C$2:$C$251,52))*Wochenmengen!$F$2:$F$251)/$D73))</f>
        <v/>
      </c>
      <c r="I73" s="36">
        <f>IF(OR($A73="",$B73="",$C73="",N($D73)=0),"",IF(MOD(4-$B73,52)&gt;MOD($C73-$B73,52),"",SUMPRODUCT((Sätze!$B$2:$B$251=$A73)*(Wochenmengen!$C$2:$C$251&gt;0)*(MOD(4-Wochenmengen!$C$2:$C$251,52)&lt;=MOD(Wochenmengen!$D$2:$D$251-Wochenmengen!$C$2:$C$251,52))*Wochenmengen!$F$2:$F$251)/$D73))</f>
        <v/>
      </c>
      <c r="J73" s="36">
        <f>IF(OR($A73="",$B73="",$C73="",N($D73)=0),"",IF(MOD(5-$B73,52)&gt;MOD($C73-$B73,52),"",SUMPRODUCT((Sätze!$B$2:$B$251=$A73)*(Wochenmengen!$C$2:$C$251&gt;0)*(MOD(5-Wochenmengen!$C$2:$C$251,52)&lt;=MOD(Wochenmengen!$D$2:$D$251-Wochenmengen!$C$2:$C$251,52))*Wochenmengen!$F$2:$F$251)/$D73))</f>
        <v/>
      </c>
      <c r="K73" s="36">
        <f>IF(OR($A73="",$B73="",$C73="",N($D73)=0),"",IF(MOD(6-$B73,52)&gt;MOD($C73-$B73,52),"",SUMPRODUCT((Sätze!$B$2:$B$251=$A73)*(Wochenmengen!$C$2:$C$251&gt;0)*(MOD(6-Wochenmengen!$C$2:$C$251,52)&lt;=MOD(Wochenmengen!$D$2:$D$251-Wochenmengen!$C$2:$C$251,52))*Wochenmengen!$F$2:$F$251)/$D73))</f>
        <v/>
      </c>
      <c r="L73" s="36">
        <f>IF(OR($A73="",$B73="",$C73="",N($D73)=0),"",IF(MOD(7-$B73,52)&gt;MOD($C73-$B73,52),"",SUMPRODUCT((Sätze!$B$2:$B$251=$A73)*(Wochenmengen!$C$2:$C$251&gt;0)*(MOD(7-Wochenmengen!$C$2:$C$251,52)&lt;=MOD(Wochenmengen!$D$2:$D$251-Wochenmengen!$C$2:$C$251,52))*Wochenmengen!$F$2:$F$251)/$D73))</f>
        <v/>
      </c>
      <c r="M73" s="36">
        <f>IF(OR($A73="",$B73="",$C73="",N($D73)=0),"",IF(MOD(8-$B73,52)&gt;MOD($C73-$B73,52),"",SUMPRODUCT((Sätze!$B$2:$B$251=$A73)*(Wochenmengen!$C$2:$C$251&gt;0)*(MOD(8-Wochenmengen!$C$2:$C$251,52)&lt;=MOD(Wochenmengen!$D$2:$D$251-Wochenmengen!$C$2:$C$251,52))*Wochenmengen!$F$2:$F$251)/$D73))</f>
        <v/>
      </c>
      <c r="N73" s="36">
        <f>IF(OR($A73="",$B73="",$C73="",N($D73)=0),"",IF(MOD(9-$B73,52)&gt;MOD($C73-$B73,52),"",SUMPRODUCT((Sätze!$B$2:$B$251=$A73)*(Wochenmengen!$C$2:$C$251&gt;0)*(MOD(9-Wochenmengen!$C$2:$C$251,52)&lt;=MOD(Wochenmengen!$D$2:$D$251-Wochenmengen!$C$2:$C$251,52))*Wochenmengen!$F$2:$F$251)/$D73))</f>
        <v/>
      </c>
      <c r="O73" s="36">
        <f>IF(OR($A73="",$B73="",$C73="",N($D73)=0),"",IF(MOD(10-$B73,52)&gt;MOD($C73-$B73,52),"",SUMPRODUCT((Sätze!$B$2:$B$251=$A73)*(Wochenmengen!$C$2:$C$251&gt;0)*(MOD(10-Wochenmengen!$C$2:$C$251,52)&lt;=MOD(Wochenmengen!$D$2:$D$251-Wochenmengen!$C$2:$C$251,52))*Wochenmengen!$F$2:$F$251)/$D73))</f>
        <v/>
      </c>
      <c r="P73" s="36">
        <f>IF(OR($A73="",$B73="",$C73="",N($D73)=0),"",IF(MOD(11-$B73,52)&gt;MOD($C73-$B73,52),"",SUMPRODUCT((Sätze!$B$2:$B$251=$A73)*(Wochenmengen!$C$2:$C$251&gt;0)*(MOD(11-Wochenmengen!$C$2:$C$251,52)&lt;=MOD(Wochenmengen!$D$2:$D$251-Wochenmengen!$C$2:$C$251,52))*Wochenmengen!$F$2:$F$251)/$D73))</f>
        <v/>
      </c>
      <c r="Q73" s="36">
        <f>IF(OR($A73="",$B73="",$C73="",N($D73)=0),"",IF(MOD(12-$B73,52)&gt;MOD($C73-$B73,52),"",SUMPRODUCT((Sätze!$B$2:$B$251=$A73)*(Wochenmengen!$C$2:$C$251&gt;0)*(MOD(12-Wochenmengen!$C$2:$C$251,52)&lt;=MOD(Wochenmengen!$D$2:$D$251-Wochenmengen!$C$2:$C$251,52))*Wochenmengen!$F$2:$F$251)/$D73))</f>
        <v/>
      </c>
      <c r="R73" s="36">
        <f>IF(OR($A73="",$B73="",$C73="",N($D73)=0),"",IF(MOD(13-$B73,52)&gt;MOD($C73-$B73,52),"",SUMPRODUCT((Sätze!$B$2:$B$251=$A73)*(Wochenmengen!$C$2:$C$251&gt;0)*(MOD(13-Wochenmengen!$C$2:$C$251,52)&lt;=MOD(Wochenmengen!$D$2:$D$251-Wochenmengen!$C$2:$C$251,52))*Wochenmengen!$F$2:$F$251)/$D73))</f>
        <v/>
      </c>
      <c r="S73" s="36">
        <f>IF(OR($A73="",$B73="",$C73="",N($D73)=0),"",IF(MOD(14-$B73,52)&gt;MOD($C73-$B73,52),"",SUMPRODUCT((Sätze!$B$2:$B$251=$A73)*(Wochenmengen!$C$2:$C$251&gt;0)*(MOD(14-Wochenmengen!$C$2:$C$251,52)&lt;=MOD(Wochenmengen!$D$2:$D$251-Wochenmengen!$C$2:$C$251,52))*Wochenmengen!$F$2:$F$251)/$D73))</f>
        <v/>
      </c>
      <c r="T73" s="36">
        <f>IF(OR($A73="",$B73="",$C73="",N($D73)=0),"",IF(MOD(15-$B73,52)&gt;MOD($C73-$B73,52),"",SUMPRODUCT((Sätze!$B$2:$B$251=$A73)*(Wochenmengen!$C$2:$C$251&gt;0)*(MOD(15-Wochenmengen!$C$2:$C$251,52)&lt;=MOD(Wochenmengen!$D$2:$D$251-Wochenmengen!$C$2:$C$251,52))*Wochenmengen!$F$2:$F$251)/$D73))</f>
        <v/>
      </c>
      <c r="U73" s="36">
        <f>IF(OR($A73="",$B73="",$C73="",N($D73)=0),"",IF(MOD(16-$B73,52)&gt;MOD($C73-$B73,52),"",SUMPRODUCT((Sätze!$B$2:$B$251=$A73)*(Wochenmengen!$C$2:$C$251&gt;0)*(MOD(16-Wochenmengen!$C$2:$C$251,52)&lt;=MOD(Wochenmengen!$D$2:$D$251-Wochenmengen!$C$2:$C$251,52))*Wochenmengen!$F$2:$F$251)/$D73))</f>
        <v/>
      </c>
      <c r="V73" s="36">
        <f>IF(OR($A73="",$B73="",$C73="",N($D73)=0),"",IF(MOD(17-$B73,52)&gt;MOD($C73-$B73,52),"",SUMPRODUCT((Sätze!$B$2:$B$251=$A73)*(Wochenmengen!$C$2:$C$251&gt;0)*(MOD(17-Wochenmengen!$C$2:$C$251,52)&lt;=MOD(Wochenmengen!$D$2:$D$251-Wochenmengen!$C$2:$C$251,52))*Wochenmengen!$F$2:$F$251)/$D73))</f>
        <v/>
      </c>
      <c r="W73" s="36">
        <f>IF(OR($A73="",$B73="",$C73="",N($D73)=0),"",IF(MOD(18-$B73,52)&gt;MOD($C73-$B73,52),"",SUMPRODUCT((Sätze!$B$2:$B$251=$A73)*(Wochenmengen!$C$2:$C$251&gt;0)*(MOD(18-Wochenmengen!$C$2:$C$251,52)&lt;=MOD(Wochenmengen!$D$2:$D$251-Wochenmengen!$C$2:$C$251,52))*Wochenmengen!$F$2:$F$251)/$D73))</f>
        <v/>
      </c>
      <c r="X73" s="36">
        <f>IF(OR($A73="",$B73="",$C73="",N($D73)=0),"",IF(MOD(19-$B73,52)&gt;MOD($C73-$B73,52),"",SUMPRODUCT((Sätze!$B$2:$B$251=$A73)*(Wochenmengen!$C$2:$C$251&gt;0)*(MOD(19-Wochenmengen!$C$2:$C$251,52)&lt;=MOD(Wochenmengen!$D$2:$D$251-Wochenmengen!$C$2:$C$251,52))*Wochenmengen!$F$2:$F$251)/$D73))</f>
        <v/>
      </c>
      <c r="Y73" s="36">
        <f>IF(OR($A73="",$B73="",$C73="",N($D73)=0),"",IF(MOD(20-$B73,52)&gt;MOD($C73-$B73,52),"",SUMPRODUCT((Sätze!$B$2:$B$251=$A73)*(Wochenmengen!$C$2:$C$251&gt;0)*(MOD(20-Wochenmengen!$C$2:$C$251,52)&lt;=MOD(Wochenmengen!$D$2:$D$251-Wochenmengen!$C$2:$C$251,52))*Wochenmengen!$F$2:$F$251)/$D73))</f>
        <v/>
      </c>
      <c r="Z73" s="36">
        <f>IF(OR($A73="",$B73="",$C73="",N($D73)=0),"",IF(MOD(21-$B73,52)&gt;MOD($C73-$B73,52),"",SUMPRODUCT((Sätze!$B$2:$B$251=$A73)*(Wochenmengen!$C$2:$C$251&gt;0)*(MOD(21-Wochenmengen!$C$2:$C$251,52)&lt;=MOD(Wochenmengen!$D$2:$D$251-Wochenmengen!$C$2:$C$251,52))*Wochenmengen!$F$2:$F$251)/$D73))</f>
        <v/>
      </c>
      <c r="AA73" s="36">
        <f>IF(OR($A73="",$B73="",$C73="",N($D73)=0),"",IF(MOD(22-$B73,52)&gt;MOD($C73-$B73,52),"",SUMPRODUCT((Sätze!$B$2:$B$251=$A73)*(Wochenmengen!$C$2:$C$251&gt;0)*(MOD(22-Wochenmengen!$C$2:$C$251,52)&lt;=MOD(Wochenmengen!$D$2:$D$251-Wochenmengen!$C$2:$C$251,52))*Wochenmengen!$F$2:$F$251)/$D73))</f>
        <v/>
      </c>
      <c r="AB73" s="36">
        <f>IF(OR($A73="",$B73="",$C73="",N($D73)=0),"",IF(MOD(23-$B73,52)&gt;MOD($C73-$B73,52),"",SUMPRODUCT((Sätze!$B$2:$B$251=$A73)*(Wochenmengen!$C$2:$C$251&gt;0)*(MOD(23-Wochenmengen!$C$2:$C$251,52)&lt;=MOD(Wochenmengen!$D$2:$D$251-Wochenmengen!$C$2:$C$251,52))*Wochenmengen!$F$2:$F$251)/$D73))</f>
        <v/>
      </c>
      <c r="AC73" s="36">
        <f>IF(OR($A73="",$B73="",$C73="",N($D73)=0),"",IF(MOD(24-$B73,52)&gt;MOD($C73-$B73,52),"",SUMPRODUCT((Sätze!$B$2:$B$251=$A73)*(Wochenmengen!$C$2:$C$251&gt;0)*(MOD(24-Wochenmengen!$C$2:$C$251,52)&lt;=MOD(Wochenmengen!$D$2:$D$251-Wochenmengen!$C$2:$C$251,52))*Wochenmengen!$F$2:$F$251)/$D73))</f>
        <v/>
      </c>
      <c r="AD73" s="36">
        <f>IF(OR($A73="",$B73="",$C73="",N($D73)=0),"",IF(MOD(25-$B73,52)&gt;MOD($C73-$B73,52),"",SUMPRODUCT((Sätze!$B$2:$B$251=$A73)*(Wochenmengen!$C$2:$C$251&gt;0)*(MOD(25-Wochenmengen!$C$2:$C$251,52)&lt;=MOD(Wochenmengen!$D$2:$D$251-Wochenmengen!$C$2:$C$251,52))*Wochenmengen!$F$2:$F$251)/$D73))</f>
        <v/>
      </c>
      <c r="AE73" s="36">
        <f>IF(OR($A73="",$B73="",$C73="",N($D73)=0),"",IF(MOD(26-$B73,52)&gt;MOD($C73-$B73,52),"",SUMPRODUCT((Sätze!$B$2:$B$251=$A73)*(Wochenmengen!$C$2:$C$251&gt;0)*(MOD(26-Wochenmengen!$C$2:$C$251,52)&lt;=MOD(Wochenmengen!$D$2:$D$251-Wochenmengen!$C$2:$C$251,52))*Wochenmengen!$F$2:$F$251)/$D73))</f>
        <v/>
      </c>
      <c r="AF73" s="36">
        <f>IF(OR($A73="",$B73="",$C73="",N($D73)=0),"",IF(MOD(27-$B73,52)&gt;MOD($C73-$B73,52),"",SUMPRODUCT((Sätze!$B$2:$B$251=$A73)*(Wochenmengen!$C$2:$C$251&gt;0)*(MOD(27-Wochenmengen!$C$2:$C$251,52)&lt;=MOD(Wochenmengen!$D$2:$D$251-Wochenmengen!$C$2:$C$251,52))*Wochenmengen!$F$2:$F$251)/$D73))</f>
        <v/>
      </c>
      <c r="AG73" s="36">
        <f>IF(OR($A73="",$B73="",$C73="",N($D73)=0),"",IF(MOD(28-$B73,52)&gt;MOD($C73-$B73,52),"",SUMPRODUCT((Sätze!$B$2:$B$251=$A73)*(Wochenmengen!$C$2:$C$251&gt;0)*(MOD(28-Wochenmengen!$C$2:$C$251,52)&lt;=MOD(Wochenmengen!$D$2:$D$251-Wochenmengen!$C$2:$C$251,52))*Wochenmengen!$F$2:$F$251)/$D73))</f>
        <v/>
      </c>
      <c r="AH73" s="36">
        <f>IF(OR($A73="",$B73="",$C73="",N($D73)=0),"",IF(MOD(29-$B73,52)&gt;MOD($C73-$B73,52),"",SUMPRODUCT((Sätze!$B$2:$B$251=$A73)*(Wochenmengen!$C$2:$C$251&gt;0)*(MOD(29-Wochenmengen!$C$2:$C$251,52)&lt;=MOD(Wochenmengen!$D$2:$D$251-Wochenmengen!$C$2:$C$251,52))*Wochenmengen!$F$2:$F$251)/$D73))</f>
        <v/>
      </c>
      <c r="AI73" s="36">
        <f>IF(OR($A73="",$B73="",$C73="",N($D73)=0),"",IF(MOD(30-$B73,52)&gt;MOD($C73-$B73,52),"",SUMPRODUCT((Sätze!$B$2:$B$251=$A73)*(Wochenmengen!$C$2:$C$251&gt;0)*(MOD(30-Wochenmengen!$C$2:$C$251,52)&lt;=MOD(Wochenmengen!$D$2:$D$251-Wochenmengen!$C$2:$C$251,52))*Wochenmengen!$F$2:$F$251)/$D73))</f>
        <v/>
      </c>
      <c r="AJ73" s="36">
        <f>IF(OR($A73="",$B73="",$C73="",N($D73)=0),"",IF(MOD(31-$B73,52)&gt;MOD($C73-$B73,52),"",SUMPRODUCT((Sätze!$B$2:$B$251=$A73)*(Wochenmengen!$C$2:$C$251&gt;0)*(MOD(31-Wochenmengen!$C$2:$C$251,52)&lt;=MOD(Wochenmengen!$D$2:$D$251-Wochenmengen!$C$2:$C$251,52))*Wochenmengen!$F$2:$F$251)/$D73))</f>
        <v/>
      </c>
      <c r="AK73" s="36">
        <f>IF(OR($A73="",$B73="",$C73="",N($D73)=0),"",IF(MOD(32-$B73,52)&gt;MOD($C73-$B73,52),"",SUMPRODUCT((Sätze!$B$2:$B$251=$A73)*(Wochenmengen!$C$2:$C$251&gt;0)*(MOD(32-Wochenmengen!$C$2:$C$251,52)&lt;=MOD(Wochenmengen!$D$2:$D$251-Wochenmengen!$C$2:$C$251,52))*Wochenmengen!$F$2:$F$251)/$D73))</f>
        <v/>
      </c>
      <c r="AL73" s="36">
        <f>IF(OR($A73="",$B73="",$C73="",N($D73)=0),"",IF(MOD(33-$B73,52)&gt;MOD($C73-$B73,52),"",SUMPRODUCT((Sätze!$B$2:$B$251=$A73)*(Wochenmengen!$C$2:$C$251&gt;0)*(MOD(33-Wochenmengen!$C$2:$C$251,52)&lt;=MOD(Wochenmengen!$D$2:$D$251-Wochenmengen!$C$2:$C$251,52))*Wochenmengen!$F$2:$F$251)/$D73))</f>
        <v/>
      </c>
      <c r="AM73" s="36">
        <f>IF(OR($A73="",$B73="",$C73="",N($D73)=0),"",IF(MOD(34-$B73,52)&gt;MOD($C73-$B73,52),"",SUMPRODUCT((Sätze!$B$2:$B$251=$A73)*(Wochenmengen!$C$2:$C$251&gt;0)*(MOD(34-Wochenmengen!$C$2:$C$251,52)&lt;=MOD(Wochenmengen!$D$2:$D$251-Wochenmengen!$C$2:$C$251,52))*Wochenmengen!$F$2:$F$251)/$D73))</f>
        <v/>
      </c>
      <c r="AN73" s="36">
        <f>IF(OR($A73="",$B73="",$C73="",N($D73)=0),"",IF(MOD(35-$B73,52)&gt;MOD($C73-$B73,52),"",SUMPRODUCT((Sätze!$B$2:$B$251=$A73)*(Wochenmengen!$C$2:$C$251&gt;0)*(MOD(35-Wochenmengen!$C$2:$C$251,52)&lt;=MOD(Wochenmengen!$D$2:$D$251-Wochenmengen!$C$2:$C$251,52))*Wochenmengen!$F$2:$F$251)/$D73))</f>
        <v/>
      </c>
      <c r="AO73" s="36">
        <f>IF(OR($A73="",$B73="",$C73="",N($D73)=0),"",IF(MOD(36-$B73,52)&gt;MOD($C73-$B73,52),"",SUMPRODUCT((Sätze!$B$2:$B$251=$A73)*(Wochenmengen!$C$2:$C$251&gt;0)*(MOD(36-Wochenmengen!$C$2:$C$251,52)&lt;=MOD(Wochenmengen!$D$2:$D$251-Wochenmengen!$C$2:$C$251,52))*Wochenmengen!$F$2:$F$251)/$D73))</f>
        <v/>
      </c>
      <c r="AP73" s="36">
        <f>IF(OR($A73="",$B73="",$C73="",N($D73)=0),"",IF(MOD(37-$B73,52)&gt;MOD($C73-$B73,52),"",SUMPRODUCT((Sätze!$B$2:$B$251=$A73)*(Wochenmengen!$C$2:$C$251&gt;0)*(MOD(37-Wochenmengen!$C$2:$C$251,52)&lt;=MOD(Wochenmengen!$D$2:$D$251-Wochenmengen!$C$2:$C$251,52))*Wochenmengen!$F$2:$F$251)/$D73))</f>
        <v/>
      </c>
      <c r="AQ73" s="36">
        <f>IF(OR($A73="",$B73="",$C73="",N($D73)=0),"",IF(MOD(38-$B73,52)&gt;MOD($C73-$B73,52),"",SUMPRODUCT((Sätze!$B$2:$B$251=$A73)*(Wochenmengen!$C$2:$C$251&gt;0)*(MOD(38-Wochenmengen!$C$2:$C$251,52)&lt;=MOD(Wochenmengen!$D$2:$D$251-Wochenmengen!$C$2:$C$251,52))*Wochenmengen!$F$2:$F$251)/$D73))</f>
        <v/>
      </c>
      <c r="AR73" s="36">
        <f>IF(OR($A73="",$B73="",$C73="",N($D73)=0),"",IF(MOD(39-$B73,52)&gt;MOD($C73-$B73,52),"",SUMPRODUCT((Sätze!$B$2:$B$251=$A73)*(Wochenmengen!$C$2:$C$251&gt;0)*(MOD(39-Wochenmengen!$C$2:$C$251,52)&lt;=MOD(Wochenmengen!$D$2:$D$251-Wochenmengen!$C$2:$C$251,52))*Wochenmengen!$F$2:$F$251)/$D73))</f>
        <v/>
      </c>
      <c r="AS73" s="36">
        <f>IF(OR($A73="",$B73="",$C73="",N($D73)=0),"",IF(MOD(40-$B73,52)&gt;MOD($C73-$B73,52),"",SUMPRODUCT((Sätze!$B$2:$B$251=$A73)*(Wochenmengen!$C$2:$C$251&gt;0)*(MOD(40-Wochenmengen!$C$2:$C$251,52)&lt;=MOD(Wochenmengen!$D$2:$D$251-Wochenmengen!$C$2:$C$251,52))*Wochenmengen!$F$2:$F$251)/$D73))</f>
        <v/>
      </c>
      <c r="AT73" s="36">
        <f>IF(OR($A73="",$B73="",$C73="",N($D73)=0),"",IF(MOD(41-$B73,52)&gt;MOD($C73-$B73,52),"",SUMPRODUCT((Sätze!$B$2:$B$251=$A73)*(Wochenmengen!$C$2:$C$251&gt;0)*(MOD(41-Wochenmengen!$C$2:$C$251,52)&lt;=MOD(Wochenmengen!$D$2:$D$251-Wochenmengen!$C$2:$C$251,52))*Wochenmengen!$F$2:$F$251)/$D73))</f>
        <v/>
      </c>
      <c r="AU73" s="36">
        <f>IF(OR($A73="",$B73="",$C73="",N($D73)=0),"",IF(MOD(42-$B73,52)&gt;MOD($C73-$B73,52),"",SUMPRODUCT((Sätze!$B$2:$B$251=$A73)*(Wochenmengen!$C$2:$C$251&gt;0)*(MOD(42-Wochenmengen!$C$2:$C$251,52)&lt;=MOD(Wochenmengen!$D$2:$D$251-Wochenmengen!$C$2:$C$251,52))*Wochenmengen!$F$2:$F$251)/$D73))</f>
        <v/>
      </c>
      <c r="AV73" s="36">
        <f>IF(OR($A73="",$B73="",$C73="",N($D73)=0),"",IF(MOD(43-$B73,52)&gt;MOD($C73-$B73,52),"",SUMPRODUCT((Sätze!$B$2:$B$251=$A73)*(Wochenmengen!$C$2:$C$251&gt;0)*(MOD(43-Wochenmengen!$C$2:$C$251,52)&lt;=MOD(Wochenmengen!$D$2:$D$251-Wochenmengen!$C$2:$C$251,52))*Wochenmengen!$F$2:$F$251)/$D73))</f>
        <v/>
      </c>
      <c r="AW73" s="36">
        <f>IF(OR($A73="",$B73="",$C73="",N($D73)=0),"",IF(MOD(44-$B73,52)&gt;MOD($C73-$B73,52),"",SUMPRODUCT((Sätze!$B$2:$B$251=$A73)*(Wochenmengen!$C$2:$C$251&gt;0)*(MOD(44-Wochenmengen!$C$2:$C$251,52)&lt;=MOD(Wochenmengen!$D$2:$D$251-Wochenmengen!$C$2:$C$251,52))*Wochenmengen!$F$2:$F$251)/$D73))</f>
        <v/>
      </c>
      <c r="AX73" s="36">
        <f>IF(OR($A73="",$B73="",$C73="",N($D73)=0),"",IF(MOD(45-$B73,52)&gt;MOD($C73-$B73,52),"",SUMPRODUCT((Sätze!$B$2:$B$251=$A73)*(Wochenmengen!$C$2:$C$251&gt;0)*(MOD(45-Wochenmengen!$C$2:$C$251,52)&lt;=MOD(Wochenmengen!$D$2:$D$251-Wochenmengen!$C$2:$C$251,52))*Wochenmengen!$F$2:$F$251)/$D73))</f>
        <v/>
      </c>
      <c r="AY73" s="36">
        <f>IF(OR($A73="",$B73="",$C73="",N($D73)=0),"",IF(MOD(46-$B73,52)&gt;MOD($C73-$B73,52),"",SUMPRODUCT((Sätze!$B$2:$B$251=$A73)*(Wochenmengen!$C$2:$C$251&gt;0)*(MOD(46-Wochenmengen!$C$2:$C$251,52)&lt;=MOD(Wochenmengen!$D$2:$D$251-Wochenmengen!$C$2:$C$251,52))*Wochenmengen!$F$2:$F$251)/$D73))</f>
        <v/>
      </c>
      <c r="AZ73" s="36">
        <f>IF(OR($A73="",$B73="",$C73="",N($D73)=0),"",IF(MOD(47-$B73,52)&gt;MOD($C73-$B73,52),"",SUMPRODUCT((Sätze!$B$2:$B$251=$A73)*(Wochenmengen!$C$2:$C$251&gt;0)*(MOD(47-Wochenmengen!$C$2:$C$251,52)&lt;=MOD(Wochenmengen!$D$2:$D$251-Wochenmengen!$C$2:$C$251,52))*Wochenmengen!$F$2:$F$251)/$D73))</f>
        <v/>
      </c>
      <c r="BA73" s="36">
        <f>IF(OR($A73="",$B73="",$C73="",N($D73)=0),"",IF(MOD(48-$B73,52)&gt;MOD($C73-$B73,52),"",SUMPRODUCT((Sätze!$B$2:$B$251=$A73)*(Wochenmengen!$C$2:$C$251&gt;0)*(MOD(48-Wochenmengen!$C$2:$C$251,52)&lt;=MOD(Wochenmengen!$D$2:$D$251-Wochenmengen!$C$2:$C$251,52))*Wochenmengen!$F$2:$F$251)/$D73))</f>
        <v/>
      </c>
      <c r="BB73" s="36">
        <f>IF(OR($A73="",$B73="",$C73="",N($D73)=0),"",IF(MOD(49-$B73,52)&gt;MOD($C73-$B73,52),"",SUMPRODUCT((Sätze!$B$2:$B$251=$A73)*(Wochenmengen!$C$2:$C$251&gt;0)*(MOD(49-Wochenmengen!$C$2:$C$251,52)&lt;=MOD(Wochenmengen!$D$2:$D$251-Wochenmengen!$C$2:$C$251,52))*Wochenmengen!$F$2:$F$251)/$D73))</f>
        <v/>
      </c>
      <c r="BC73" s="36">
        <f>IF(OR($A73="",$B73="",$C73="",N($D73)=0),"",IF(MOD(50-$B73,52)&gt;MOD($C73-$B73,52),"",SUMPRODUCT((Sätze!$B$2:$B$251=$A73)*(Wochenmengen!$C$2:$C$251&gt;0)*(MOD(50-Wochenmengen!$C$2:$C$251,52)&lt;=MOD(Wochenmengen!$D$2:$D$251-Wochenmengen!$C$2:$C$251,52))*Wochenmengen!$F$2:$F$251)/$D73))</f>
        <v/>
      </c>
      <c r="BD73" s="36">
        <f>IF(OR($A73="",$B73="",$C73="",N($D73)=0),"",IF(MOD(51-$B73,52)&gt;MOD($C73-$B73,52),"",SUMPRODUCT((Sätze!$B$2:$B$251=$A73)*(Wochenmengen!$C$2:$C$251&gt;0)*(MOD(51-Wochenmengen!$C$2:$C$251,52)&lt;=MOD(Wochenmengen!$D$2:$D$251-Wochenmengen!$C$2:$C$251,52))*Wochenmengen!$F$2:$F$251)/$D73))</f>
        <v/>
      </c>
      <c r="BE73" s="36">
        <f>IF(OR($A73="",$B73="",$C73="",N($D73)=0),"",IF(MOD(52-$B73,52)&gt;MOD($C73-$B73,52),"",SUMPRODUCT((Sätze!$B$2:$B$251=$A73)*(Wochenmengen!$C$2:$C$251&gt;0)*(MOD(52-Wochenmengen!$C$2:$C$251,52)&lt;=MOD(Wochenmengen!$D$2:$D$251-Wochenmengen!$C$2:$C$251,52))*Wochenmengen!$F$2:$F$251)/$D73))</f>
        <v/>
      </c>
      <c r="BF73" s="26">
        <f>IF($A73="","",SUMPRODUCT((F73:BE73&lt;&gt;"")*(F73:BE73&lt;1)))</f>
        <v/>
      </c>
    </row>
    <row r="74">
      <c r="A74" s="10">
        <f>IF(Bedarf!$B80="","",Bedarf!$B80)</f>
        <v/>
      </c>
      <c r="B74" s="26">
        <f>IF($A74="","",IF(Bedarf!$E80&lt;&gt;"",Bedarf!$E80,IFERROR(IF(_xlfn.MINIFS(Sätze!$H$2:$H$251,Sätze!$B$2:$B$251,$A74)=0,"",_xlfn.MINIFS(Sätze!$H$2:$H$251,Sätze!$B$2:$B$251,$A74)),"")))</f>
        <v/>
      </c>
      <c r="C74" s="26">
        <f>IF($A74="","",IF(Bedarf!$F80&lt;&gt;"",Bedarf!$F80,IFERROR(IF(_xlfn.MAXIFS(Sätze!$I$2:$I$251,Sätze!$B$2:$B$251,$A74)=0,"",_xlfn.MAXIFS(Sätze!$I$2:$I$251,Sätze!$B$2:$B$251,$A74)),"")))</f>
        <v/>
      </c>
      <c r="D74" s="15">
        <f>IF(OR($A74="",N(Bedarf!$G80)=0),"",Bedarf!$G80)</f>
        <v/>
      </c>
      <c r="E74" s="10">
        <f>IF($A74="","",T(Bedarf!$D80))</f>
        <v/>
      </c>
      <c r="F74" s="36">
        <f>IF(OR($A74="",$B74="",$C74="",N($D74)=0),"",IF(MOD(1-$B74,52)&gt;MOD($C74-$B74,52),"",SUMPRODUCT((Sätze!$B$2:$B$251=$A74)*(Wochenmengen!$C$2:$C$251&gt;0)*(MOD(1-Wochenmengen!$C$2:$C$251,52)&lt;=MOD(Wochenmengen!$D$2:$D$251-Wochenmengen!$C$2:$C$251,52))*Wochenmengen!$F$2:$F$251)/$D74))</f>
        <v/>
      </c>
      <c r="G74" s="36">
        <f>IF(OR($A74="",$B74="",$C74="",N($D74)=0),"",IF(MOD(2-$B74,52)&gt;MOD($C74-$B74,52),"",SUMPRODUCT((Sätze!$B$2:$B$251=$A74)*(Wochenmengen!$C$2:$C$251&gt;0)*(MOD(2-Wochenmengen!$C$2:$C$251,52)&lt;=MOD(Wochenmengen!$D$2:$D$251-Wochenmengen!$C$2:$C$251,52))*Wochenmengen!$F$2:$F$251)/$D74))</f>
        <v/>
      </c>
      <c r="H74" s="36">
        <f>IF(OR($A74="",$B74="",$C74="",N($D74)=0),"",IF(MOD(3-$B74,52)&gt;MOD($C74-$B74,52),"",SUMPRODUCT((Sätze!$B$2:$B$251=$A74)*(Wochenmengen!$C$2:$C$251&gt;0)*(MOD(3-Wochenmengen!$C$2:$C$251,52)&lt;=MOD(Wochenmengen!$D$2:$D$251-Wochenmengen!$C$2:$C$251,52))*Wochenmengen!$F$2:$F$251)/$D74))</f>
        <v/>
      </c>
      <c r="I74" s="36">
        <f>IF(OR($A74="",$B74="",$C74="",N($D74)=0),"",IF(MOD(4-$B74,52)&gt;MOD($C74-$B74,52),"",SUMPRODUCT((Sätze!$B$2:$B$251=$A74)*(Wochenmengen!$C$2:$C$251&gt;0)*(MOD(4-Wochenmengen!$C$2:$C$251,52)&lt;=MOD(Wochenmengen!$D$2:$D$251-Wochenmengen!$C$2:$C$251,52))*Wochenmengen!$F$2:$F$251)/$D74))</f>
        <v/>
      </c>
      <c r="J74" s="36">
        <f>IF(OR($A74="",$B74="",$C74="",N($D74)=0),"",IF(MOD(5-$B74,52)&gt;MOD($C74-$B74,52),"",SUMPRODUCT((Sätze!$B$2:$B$251=$A74)*(Wochenmengen!$C$2:$C$251&gt;0)*(MOD(5-Wochenmengen!$C$2:$C$251,52)&lt;=MOD(Wochenmengen!$D$2:$D$251-Wochenmengen!$C$2:$C$251,52))*Wochenmengen!$F$2:$F$251)/$D74))</f>
        <v/>
      </c>
      <c r="K74" s="36">
        <f>IF(OR($A74="",$B74="",$C74="",N($D74)=0),"",IF(MOD(6-$B74,52)&gt;MOD($C74-$B74,52),"",SUMPRODUCT((Sätze!$B$2:$B$251=$A74)*(Wochenmengen!$C$2:$C$251&gt;0)*(MOD(6-Wochenmengen!$C$2:$C$251,52)&lt;=MOD(Wochenmengen!$D$2:$D$251-Wochenmengen!$C$2:$C$251,52))*Wochenmengen!$F$2:$F$251)/$D74))</f>
        <v/>
      </c>
      <c r="L74" s="36">
        <f>IF(OR($A74="",$B74="",$C74="",N($D74)=0),"",IF(MOD(7-$B74,52)&gt;MOD($C74-$B74,52),"",SUMPRODUCT((Sätze!$B$2:$B$251=$A74)*(Wochenmengen!$C$2:$C$251&gt;0)*(MOD(7-Wochenmengen!$C$2:$C$251,52)&lt;=MOD(Wochenmengen!$D$2:$D$251-Wochenmengen!$C$2:$C$251,52))*Wochenmengen!$F$2:$F$251)/$D74))</f>
        <v/>
      </c>
      <c r="M74" s="36">
        <f>IF(OR($A74="",$B74="",$C74="",N($D74)=0),"",IF(MOD(8-$B74,52)&gt;MOD($C74-$B74,52),"",SUMPRODUCT((Sätze!$B$2:$B$251=$A74)*(Wochenmengen!$C$2:$C$251&gt;0)*(MOD(8-Wochenmengen!$C$2:$C$251,52)&lt;=MOD(Wochenmengen!$D$2:$D$251-Wochenmengen!$C$2:$C$251,52))*Wochenmengen!$F$2:$F$251)/$D74))</f>
        <v/>
      </c>
      <c r="N74" s="36">
        <f>IF(OR($A74="",$B74="",$C74="",N($D74)=0),"",IF(MOD(9-$B74,52)&gt;MOD($C74-$B74,52),"",SUMPRODUCT((Sätze!$B$2:$B$251=$A74)*(Wochenmengen!$C$2:$C$251&gt;0)*(MOD(9-Wochenmengen!$C$2:$C$251,52)&lt;=MOD(Wochenmengen!$D$2:$D$251-Wochenmengen!$C$2:$C$251,52))*Wochenmengen!$F$2:$F$251)/$D74))</f>
        <v/>
      </c>
      <c r="O74" s="36">
        <f>IF(OR($A74="",$B74="",$C74="",N($D74)=0),"",IF(MOD(10-$B74,52)&gt;MOD($C74-$B74,52),"",SUMPRODUCT((Sätze!$B$2:$B$251=$A74)*(Wochenmengen!$C$2:$C$251&gt;0)*(MOD(10-Wochenmengen!$C$2:$C$251,52)&lt;=MOD(Wochenmengen!$D$2:$D$251-Wochenmengen!$C$2:$C$251,52))*Wochenmengen!$F$2:$F$251)/$D74))</f>
        <v/>
      </c>
      <c r="P74" s="36">
        <f>IF(OR($A74="",$B74="",$C74="",N($D74)=0),"",IF(MOD(11-$B74,52)&gt;MOD($C74-$B74,52),"",SUMPRODUCT((Sätze!$B$2:$B$251=$A74)*(Wochenmengen!$C$2:$C$251&gt;0)*(MOD(11-Wochenmengen!$C$2:$C$251,52)&lt;=MOD(Wochenmengen!$D$2:$D$251-Wochenmengen!$C$2:$C$251,52))*Wochenmengen!$F$2:$F$251)/$D74))</f>
        <v/>
      </c>
      <c r="Q74" s="36">
        <f>IF(OR($A74="",$B74="",$C74="",N($D74)=0),"",IF(MOD(12-$B74,52)&gt;MOD($C74-$B74,52),"",SUMPRODUCT((Sätze!$B$2:$B$251=$A74)*(Wochenmengen!$C$2:$C$251&gt;0)*(MOD(12-Wochenmengen!$C$2:$C$251,52)&lt;=MOD(Wochenmengen!$D$2:$D$251-Wochenmengen!$C$2:$C$251,52))*Wochenmengen!$F$2:$F$251)/$D74))</f>
        <v/>
      </c>
      <c r="R74" s="36">
        <f>IF(OR($A74="",$B74="",$C74="",N($D74)=0),"",IF(MOD(13-$B74,52)&gt;MOD($C74-$B74,52),"",SUMPRODUCT((Sätze!$B$2:$B$251=$A74)*(Wochenmengen!$C$2:$C$251&gt;0)*(MOD(13-Wochenmengen!$C$2:$C$251,52)&lt;=MOD(Wochenmengen!$D$2:$D$251-Wochenmengen!$C$2:$C$251,52))*Wochenmengen!$F$2:$F$251)/$D74))</f>
        <v/>
      </c>
      <c r="S74" s="36">
        <f>IF(OR($A74="",$B74="",$C74="",N($D74)=0),"",IF(MOD(14-$B74,52)&gt;MOD($C74-$B74,52),"",SUMPRODUCT((Sätze!$B$2:$B$251=$A74)*(Wochenmengen!$C$2:$C$251&gt;0)*(MOD(14-Wochenmengen!$C$2:$C$251,52)&lt;=MOD(Wochenmengen!$D$2:$D$251-Wochenmengen!$C$2:$C$251,52))*Wochenmengen!$F$2:$F$251)/$D74))</f>
        <v/>
      </c>
      <c r="T74" s="36">
        <f>IF(OR($A74="",$B74="",$C74="",N($D74)=0),"",IF(MOD(15-$B74,52)&gt;MOD($C74-$B74,52),"",SUMPRODUCT((Sätze!$B$2:$B$251=$A74)*(Wochenmengen!$C$2:$C$251&gt;0)*(MOD(15-Wochenmengen!$C$2:$C$251,52)&lt;=MOD(Wochenmengen!$D$2:$D$251-Wochenmengen!$C$2:$C$251,52))*Wochenmengen!$F$2:$F$251)/$D74))</f>
        <v/>
      </c>
      <c r="U74" s="36">
        <f>IF(OR($A74="",$B74="",$C74="",N($D74)=0),"",IF(MOD(16-$B74,52)&gt;MOD($C74-$B74,52),"",SUMPRODUCT((Sätze!$B$2:$B$251=$A74)*(Wochenmengen!$C$2:$C$251&gt;0)*(MOD(16-Wochenmengen!$C$2:$C$251,52)&lt;=MOD(Wochenmengen!$D$2:$D$251-Wochenmengen!$C$2:$C$251,52))*Wochenmengen!$F$2:$F$251)/$D74))</f>
        <v/>
      </c>
      <c r="V74" s="36">
        <f>IF(OR($A74="",$B74="",$C74="",N($D74)=0),"",IF(MOD(17-$B74,52)&gt;MOD($C74-$B74,52),"",SUMPRODUCT((Sätze!$B$2:$B$251=$A74)*(Wochenmengen!$C$2:$C$251&gt;0)*(MOD(17-Wochenmengen!$C$2:$C$251,52)&lt;=MOD(Wochenmengen!$D$2:$D$251-Wochenmengen!$C$2:$C$251,52))*Wochenmengen!$F$2:$F$251)/$D74))</f>
        <v/>
      </c>
      <c r="W74" s="36">
        <f>IF(OR($A74="",$B74="",$C74="",N($D74)=0),"",IF(MOD(18-$B74,52)&gt;MOD($C74-$B74,52),"",SUMPRODUCT((Sätze!$B$2:$B$251=$A74)*(Wochenmengen!$C$2:$C$251&gt;0)*(MOD(18-Wochenmengen!$C$2:$C$251,52)&lt;=MOD(Wochenmengen!$D$2:$D$251-Wochenmengen!$C$2:$C$251,52))*Wochenmengen!$F$2:$F$251)/$D74))</f>
        <v/>
      </c>
      <c r="X74" s="36">
        <f>IF(OR($A74="",$B74="",$C74="",N($D74)=0),"",IF(MOD(19-$B74,52)&gt;MOD($C74-$B74,52),"",SUMPRODUCT((Sätze!$B$2:$B$251=$A74)*(Wochenmengen!$C$2:$C$251&gt;0)*(MOD(19-Wochenmengen!$C$2:$C$251,52)&lt;=MOD(Wochenmengen!$D$2:$D$251-Wochenmengen!$C$2:$C$251,52))*Wochenmengen!$F$2:$F$251)/$D74))</f>
        <v/>
      </c>
      <c r="Y74" s="36">
        <f>IF(OR($A74="",$B74="",$C74="",N($D74)=0),"",IF(MOD(20-$B74,52)&gt;MOD($C74-$B74,52),"",SUMPRODUCT((Sätze!$B$2:$B$251=$A74)*(Wochenmengen!$C$2:$C$251&gt;0)*(MOD(20-Wochenmengen!$C$2:$C$251,52)&lt;=MOD(Wochenmengen!$D$2:$D$251-Wochenmengen!$C$2:$C$251,52))*Wochenmengen!$F$2:$F$251)/$D74))</f>
        <v/>
      </c>
      <c r="Z74" s="36">
        <f>IF(OR($A74="",$B74="",$C74="",N($D74)=0),"",IF(MOD(21-$B74,52)&gt;MOD($C74-$B74,52),"",SUMPRODUCT((Sätze!$B$2:$B$251=$A74)*(Wochenmengen!$C$2:$C$251&gt;0)*(MOD(21-Wochenmengen!$C$2:$C$251,52)&lt;=MOD(Wochenmengen!$D$2:$D$251-Wochenmengen!$C$2:$C$251,52))*Wochenmengen!$F$2:$F$251)/$D74))</f>
        <v/>
      </c>
      <c r="AA74" s="36">
        <f>IF(OR($A74="",$B74="",$C74="",N($D74)=0),"",IF(MOD(22-$B74,52)&gt;MOD($C74-$B74,52),"",SUMPRODUCT((Sätze!$B$2:$B$251=$A74)*(Wochenmengen!$C$2:$C$251&gt;0)*(MOD(22-Wochenmengen!$C$2:$C$251,52)&lt;=MOD(Wochenmengen!$D$2:$D$251-Wochenmengen!$C$2:$C$251,52))*Wochenmengen!$F$2:$F$251)/$D74))</f>
        <v/>
      </c>
      <c r="AB74" s="36">
        <f>IF(OR($A74="",$B74="",$C74="",N($D74)=0),"",IF(MOD(23-$B74,52)&gt;MOD($C74-$B74,52),"",SUMPRODUCT((Sätze!$B$2:$B$251=$A74)*(Wochenmengen!$C$2:$C$251&gt;0)*(MOD(23-Wochenmengen!$C$2:$C$251,52)&lt;=MOD(Wochenmengen!$D$2:$D$251-Wochenmengen!$C$2:$C$251,52))*Wochenmengen!$F$2:$F$251)/$D74))</f>
        <v/>
      </c>
      <c r="AC74" s="36">
        <f>IF(OR($A74="",$B74="",$C74="",N($D74)=0),"",IF(MOD(24-$B74,52)&gt;MOD($C74-$B74,52),"",SUMPRODUCT((Sätze!$B$2:$B$251=$A74)*(Wochenmengen!$C$2:$C$251&gt;0)*(MOD(24-Wochenmengen!$C$2:$C$251,52)&lt;=MOD(Wochenmengen!$D$2:$D$251-Wochenmengen!$C$2:$C$251,52))*Wochenmengen!$F$2:$F$251)/$D74))</f>
        <v/>
      </c>
      <c r="AD74" s="36">
        <f>IF(OR($A74="",$B74="",$C74="",N($D74)=0),"",IF(MOD(25-$B74,52)&gt;MOD($C74-$B74,52),"",SUMPRODUCT((Sätze!$B$2:$B$251=$A74)*(Wochenmengen!$C$2:$C$251&gt;0)*(MOD(25-Wochenmengen!$C$2:$C$251,52)&lt;=MOD(Wochenmengen!$D$2:$D$251-Wochenmengen!$C$2:$C$251,52))*Wochenmengen!$F$2:$F$251)/$D74))</f>
        <v/>
      </c>
      <c r="AE74" s="36">
        <f>IF(OR($A74="",$B74="",$C74="",N($D74)=0),"",IF(MOD(26-$B74,52)&gt;MOD($C74-$B74,52),"",SUMPRODUCT((Sätze!$B$2:$B$251=$A74)*(Wochenmengen!$C$2:$C$251&gt;0)*(MOD(26-Wochenmengen!$C$2:$C$251,52)&lt;=MOD(Wochenmengen!$D$2:$D$251-Wochenmengen!$C$2:$C$251,52))*Wochenmengen!$F$2:$F$251)/$D74))</f>
        <v/>
      </c>
      <c r="AF74" s="36">
        <f>IF(OR($A74="",$B74="",$C74="",N($D74)=0),"",IF(MOD(27-$B74,52)&gt;MOD($C74-$B74,52),"",SUMPRODUCT((Sätze!$B$2:$B$251=$A74)*(Wochenmengen!$C$2:$C$251&gt;0)*(MOD(27-Wochenmengen!$C$2:$C$251,52)&lt;=MOD(Wochenmengen!$D$2:$D$251-Wochenmengen!$C$2:$C$251,52))*Wochenmengen!$F$2:$F$251)/$D74))</f>
        <v/>
      </c>
      <c r="AG74" s="36">
        <f>IF(OR($A74="",$B74="",$C74="",N($D74)=0),"",IF(MOD(28-$B74,52)&gt;MOD($C74-$B74,52),"",SUMPRODUCT((Sätze!$B$2:$B$251=$A74)*(Wochenmengen!$C$2:$C$251&gt;0)*(MOD(28-Wochenmengen!$C$2:$C$251,52)&lt;=MOD(Wochenmengen!$D$2:$D$251-Wochenmengen!$C$2:$C$251,52))*Wochenmengen!$F$2:$F$251)/$D74))</f>
        <v/>
      </c>
      <c r="AH74" s="36">
        <f>IF(OR($A74="",$B74="",$C74="",N($D74)=0),"",IF(MOD(29-$B74,52)&gt;MOD($C74-$B74,52),"",SUMPRODUCT((Sätze!$B$2:$B$251=$A74)*(Wochenmengen!$C$2:$C$251&gt;0)*(MOD(29-Wochenmengen!$C$2:$C$251,52)&lt;=MOD(Wochenmengen!$D$2:$D$251-Wochenmengen!$C$2:$C$251,52))*Wochenmengen!$F$2:$F$251)/$D74))</f>
        <v/>
      </c>
      <c r="AI74" s="36">
        <f>IF(OR($A74="",$B74="",$C74="",N($D74)=0),"",IF(MOD(30-$B74,52)&gt;MOD($C74-$B74,52),"",SUMPRODUCT((Sätze!$B$2:$B$251=$A74)*(Wochenmengen!$C$2:$C$251&gt;0)*(MOD(30-Wochenmengen!$C$2:$C$251,52)&lt;=MOD(Wochenmengen!$D$2:$D$251-Wochenmengen!$C$2:$C$251,52))*Wochenmengen!$F$2:$F$251)/$D74))</f>
        <v/>
      </c>
      <c r="AJ74" s="36">
        <f>IF(OR($A74="",$B74="",$C74="",N($D74)=0),"",IF(MOD(31-$B74,52)&gt;MOD($C74-$B74,52),"",SUMPRODUCT((Sätze!$B$2:$B$251=$A74)*(Wochenmengen!$C$2:$C$251&gt;0)*(MOD(31-Wochenmengen!$C$2:$C$251,52)&lt;=MOD(Wochenmengen!$D$2:$D$251-Wochenmengen!$C$2:$C$251,52))*Wochenmengen!$F$2:$F$251)/$D74))</f>
        <v/>
      </c>
      <c r="AK74" s="36">
        <f>IF(OR($A74="",$B74="",$C74="",N($D74)=0),"",IF(MOD(32-$B74,52)&gt;MOD($C74-$B74,52),"",SUMPRODUCT((Sätze!$B$2:$B$251=$A74)*(Wochenmengen!$C$2:$C$251&gt;0)*(MOD(32-Wochenmengen!$C$2:$C$251,52)&lt;=MOD(Wochenmengen!$D$2:$D$251-Wochenmengen!$C$2:$C$251,52))*Wochenmengen!$F$2:$F$251)/$D74))</f>
        <v/>
      </c>
      <c r="AL74" s="36">
        <f>IF(OR($A74="",$B74="",$C74="",N($D74)=0),"",IF(MOD(33-$B74,52)&gt;MOD($C74-$B74,52),"",SUMPRODUCT((Sätze!$B$2:$B$251=$A74)*(Wochenmengen!$C$2:$C$251&gt;0)*(MOD(33-Wochenmengen!$C$2:$C$251,52)&lt;=MOD(Wochenmengen!$D$2:$D$251-Wochenmengen!$C$2:$C$251,52))*Wochenmengen!$F$2:$F$251)/$D74))</f>
        <v/>
      </c>
      <c r="AM74" s="36">
        <f>IF(OR($A74="",$B74="",$C74="",N($D74)=0),"",IF(MOD(34-$B74,52)&gt;MOD($C74-$B74,52),"",SUMPRODUCT((Sätze!$B$2:$B$251=$A74)*(Wochenmengen!$C$2:$C$251&gt;0)*(MOD(34-Wochenmengen!$C$2:$C$251,52)&lt;=MOD(Wochenmengen!$D$2:$D$251-Wochenmengen!$C$2:$C$251,52))*Wochenmengen!$F$2:$F$251)/$D74))</f>
        <v/>
      </c>
      <c r="AN74" s="36">
        <f>IF(OR($A74="",$B74="",$C74="",N($D74)=0),"",IF(MOD(35-$B74,52)&gt;MOD($C74-$B74,52),"",SUMPRODUCT((Sätze!$B$2:$B$251=$A74)*(Wochenmengen!$C$2:$C$251&gt;0)*(MOD(35-Wochenmengen!$C$2:$C$251,52)&lt;=MOD(Wochenmengen!$D$2:$D$251-Wochenmengen!$C$2:$C$251,52))*Wochenmengen!$F$2:$F$251)/$D74))</f>
        <v/>
      </c>
      <c r="AO74" s="36">
        <f>IF(OR($A74="",$B74="",$C74="",N($D74)=0),"",IF(MOD(36-$B74,52)&gt;MOD($C74-$B74,52),"",SUMPRODUCT((Sätze!$B$2:$B$251=$A74)*(Wochenmengen!$C$2:$C$251&gt;0)*(MOD(36-Wochenmengen!$C$2:$C$251,52)&lt;=MOD(Wochenmengen!$D$2:$D$251-Wochenmengen!$C$2:$C$251,52))*Wochenmengen!$F$2:$F$251)/$D74))</f>
        <v/>
      </c>
      <c r="AP74" s="36">
        <f>IF(OR($A74="",$B74="",$C74="",N($D74)=0),"",IF(MOD(37-$B74,52)&gt;MOD($C74-$B74,52),"",SUMPRODUCT((Sätze!$B$2:$B$251=$A74)*(Wochenmengen!$C$2:$C$251&gt;0)*(MOD(37-Wochenmengen!$C$2:$C$251,52)&lt;=MOD(Wochenmengen!$D$2:$D$251-Wochenmengen!$C$2:$C$251,52))*Wochenmengen!$F$2:$F$251)/$D74))</f>
        <v/>
      </c>
      <c r="AQ74" s="36">
        <f>IF(OR($A74="",$B74="",$C74="",N($D74)=0),"",IF(MOD(38-$B74,52)&gt;MOD($C74-$B74,52),"",SUMPRODUCT((Sätze!$B$2:$B$251=$A74)*(Wochenmengen!$C$2:$C$251&gt;0)*(MOD(38-Wochenmengen!$C$2:$C$251,52)&lt;=MOD(Wochenmengen!$D$2:$D$251-Wochenmengen!$C$2:$C$251,52))*Wochenmengen!$F$2:$F$251)/$D74))</f>
        <v/>
      </c>
      <c r="AR74" s="36">
        <f>IF(OR($A74="",$B74="",$C74="",N($D74)=0),"",IF(MOD(39-$B74,52)&gt;MOD($C74-$B74,52),"",SUMPRODUCT((Sätze!$B$2:$B$251=$A74)*(Wochenmengen!$C$2:$C$251&gt;0)*(MOD(39-Wochenmengen!$C$2:$C$251,52)&lt;=MOD(Wochenmengen!$D$2:$D$251-Wochenmengen!$C$2:$C$251,52))*Wochenmengen!$F$2:$F$251)/$D74))</f>
        <v/>
      </c>
      <c r="AS74" s="36">
        <f>IF(OR($A74="",$B74="",$C74="",N($D74)=0),"",IF(MOD(40-$B74,52)&gt;MOD($C74-$B74,52),"",SUMPRODUCT((Sätze!$B$2:$B$251=$A74)*(Wochenmengen!$C$2:$C$251&gt;0)*(MOD(40-Wochenmengen!$C$2:$C$251,52)&lt;=MOD(Wochenmengen!$D$2:$D$251-Wochenmengen!$C$2:$C$251,52))*Wochenmengen!$F$2:$F$251)/$D74))</f>
        <v/>
      </c>
      <c r="AT74" s="36">
        <f>IF(OR($A74="",$B74="",$C74="",N($D74)=0),"",IF(MOD(41-$B74,52)&gt;MOD($C74-$B74,52),"",SUMPRODUCT((Sätze!$B$2:$B$251=$A74)*(Wochenmengen!$C$2:$C$251&gt;0)*(MOD(41-Wochenmengen!$C$2:$C$251,52)&lt;=MOD(Wochenmengen!$D$2:$D$251-Wochenmengen!$C$2:$C$251,52))*Wochenmengen!$F$2:$F$251)/$D74))</f>
        <v/>
      </c>
      <c r="AU74" s="36">
        <f>IF(OR($A74="",$B74="",$C74="",N($D74)=0),"",IF(MOD(42-$B74,52)&gt;MOD($C74-$B74,52),"",SUMPRODUCT((Sätze!$B$2:$B$251=$A74)*(Wochenmengen!$C$2:$C$251&gt;0)*(MOD(42-Wochenmengen!$C$2:$C$251,52)&lt;=MOD(Wochenmengen!$D$2:$D$251-Wochenmengen!$C$2:$C$251,52))*Wochenmengen!$F$2:$F$251)/$D74))</f>
        <v/>
      </c>
      <c r="AV74" s="36">
        <f>IF(OR($A74="",$B74="",$C74="",N($D74)=0),"",IF(MOD(43-$B74,52)&gt;MOD($C74-$B74,52),"",SUMPRODUCT((Sätze!$B$2:$B$251=$A74)*(Wochenmengen!$C$2:$C$251&gt;0)*(MOD(43-Wochenmengen!$C$2:$C$251,52)&lt;=MOD(Wochenmengen!$D$2:$D$251-Wochenmengen!$C$2:$C$251,52))*Wochenmengen!$F$2:$F$251)/$D74))</f>
        <v/>
      </c>
      <c r="AW74" s="36">
        <f>IF(OR($A74="",$B74="",$C74="",N($D74)=0),"",IF(MOD(44-$B74,52)&gt;MOD($C74-$B74,52),"",SUMPRODUCT((Sätze!$B$2:$B$251=$A74)*(Wochenmengen!$C$2:$C$251&gt;0)*(MOD(44-Wochenmengen!$C$2:$C$251,52)&lt;=MOD(Wochenmengen!$D$2:$D$251-Wochenmengen!$C$2:$C$251,52))*Wochenmengen!$F$2:$F$251)/$D74))</f>
        <v/>
      </c>
      <c r="AX74" s="36">
        <f>IF(OR($A74="",$B74="",$C74="",N($D74)=0),"",IF(MOD(45-$B74,52)&gt;MOD($C74-$B74,52),"",SUMPRODUCT((Sätze!$B$2:$B$251=$A74)*(Wochenmengen!$C$2:$C$251&gt;0)*(MOD(45-Wochenmengen!$C$2:$C$251,52)&lt;=MOD(Wochenmengen!$D$2:$D$251-Wochenmengen!$C$2:$C$251,52))*Wochenmengen!$F$2:$F$251)/$D74))</f>
        <v/>
      </c>
      <c r="AY74" s="36">
        <f>IF(OR($A74="",$B74="",$C74="",N($D74)=0),"",IF(MOD(46-$B74,52)&gt;MOD($C74-$B74,52),"",SUMPRODUCT((Sätze!$B$2:$B$251=$A74)*(Wochenmengen!$C$2:$C$251&gt;0)*(MOD(46-Wochenmengen!$C$2:$C$251,52)&lt;=MOD(Wochenmengen!$D$2:$D$251-Wochenmengen!$C$2:$C$251,52))*Wochenmengen!$F$2:$F$251)/$D74))</f>
        <v/>
      </c>
      <c r="AZ74" s="36">
        <f>IF(OR($A74="",$B74="",$C74="",N($D74)=0),"",IF(MOD(47-$B74,52)&gt;MOD($C74-$B74,52),"",SUMPRODUCT((Sätze!$B$2:$B$251=$A74)*(Wochenmengen!$C$2:$C$251&gt;0)*(MOD(47-Wochenmengen!$C$2:$C$251,52)&lt;=MOD(Wochenmengen!$D$2:$D$251-Wochenmengen!$C$2:$C$251,52))*Wochenmengen!$F$2:$F$251)/$D74))</f>
        <v/>
      </c>
      <c r="BA74" s="36">
        <f>IF(OR($A74="",$B74="",$C74="",N($D74)=0),"",IF(MOD(48-$B74,52)&gt;MOD($C74-$B74,52),"",SUMPRODUCT((Sätze!$B$2:$B$251=$A74)*(Wochenmengen!$C$2:$C$251&gt;0)*(MOD(48-Wochenmengen!$C$2:$C$251,52)&lt;=MOD(Wochenmengen!$D$2:$D$251-Wochenmengen!$C$2:$C$251,52))*Wochenmengen!$F$2:$F$251)/$D74))</f>
        <v/>
      </c>
      <c r="BB74" s="36">
        <f>IF(OR($A74="",$B74="",$C74="",N($D74)=0),"",IF(MOD(49-$B74,52)&gt;MOD($C74-$B74,52),"",SUMPRODUCT((Sätze!$B$2:$B$251=$A74)*(Wochenmengen!$C$2:$C$251&gt;0)*(MOD(49-Wochenmengen!$C$2:$C$251,52)&lt;=MOD(Wochenmengen!$D$2:$D$251-Wochenmengen!$C$2:$C$251,52))*Wochenmengen!$F$2:$F$251)/$D74))</f>
        <v/>
      </c>
      <c r="BC74" s="36">
        <f>IF(OR($A74="",$B74="",$C74="",N($D74)=0),"",IF(MOD(50-$B74,52)&gt;MOD($C74-$B74,52),"",SUMPRODUCT((Sätze!$B$2:$B$251=$A74)*(Wochenmengen!$C$2:$C$251&gt;0)*(MOD(50-Wochenmengen!$C$2:$C$251,52)&lt;=MOD(Wochenmengen!$D$2:$D$251-Wochenmengen!$C$2:$C$251,52))*Wochenmengen!$F$2:$F$251)/$D74))</f>
        <v/>
      </c>
      <c r="BD74" s="36">
        <f>IF(OR($A74="",$B74="",$C74="",N($D74)=0),"",IF(MOD(51-$B74,52)&gt;MOD($C74-$B74,52),"",SUMPRODUCT((Sätze!$B$2:$B$251=$A74)*(Wochenmengen!$C$2:$C$251&gt;0)*(MOD(51-Wochenmengen!$C$2:$C$251,52)&lt;=MOD(Wochenmengen!$D$2:$D$251-Wochenmengen!$C$2:$C$251,52))*Wochenmengen!$F$2:$F$251)/$D74))</f>
        <v/>
      </c>
      <c r="BE74" s="36">
        <f>IF(OR($A74="",$B74="",$C74="",N($D74)=0),"",IF(MOD(52-$B74,52)&gt;MOD($C74-$B74,52),"",SUMPRODUCT((Sätze!$B$2:$B$251=$A74)*(Wochenmengen!$C$2:$C$251&gt;0)*(MOD(52-Wochenmengen!$C$2:$C$251,52)&lt;=MOD(Wochenmengen!$D$2:$D$251-Wochenmengen!$C$2:$C$251,52))*Wochenmengen!$F$2:$F$251)/$D74))</f>
        <v/>
      </c>
      <c r="BF74" s="26">
        <f>IF($A74="","",SUMPRODUCT((F74:BE74&lt;&gt;"")*(F74:BE74&lt;1)))</f>
        <v/>
      </c>
    </row>
    <row r="75">
      <c r="A75" s="10">
        <f>IF(Bedarf!$B81="","",Bedarf!$B81)</f>
        <v/>
      </c>
      <c r="B75" s="26">
        <f>IF($A75="","",IF(Bedarf!$E81&lt;&gt;"",Bedarf!$E81,IFERROR(IF(_xlfn.MINIFS(Sätze!$H$2:$H$251,Sätze!$B$2:$B$251,$A75)=0,"",_xlfn.MINIFS(Sätze!$H$2:$H$251,Sätze!$B$2:$B$251,$A75)),"")))</f>
        <v/>
      </c>
      <c r="C75" s="26">
        <f>IF($A75="","",IF(Bedarf!$F81&lt;&gt;"",Bedarf!$F81,IFERROR(IF(_xlfn.MAXIFS(Sätze!$I$2:$I$251,Sätze!$B$2:$B$251,$A75)=0,"",_xlfn.MAXIFS(Sätze!$I$2:$I$251,Sätze!$B$2:$B$251,$A75)),"")))</f>
        <v/>
      </c>
      <c r="D75" s="15">
        <f>IF(OR($A75="",N(Bedarf!$G81)=0),"",Bedarf!$G81)</f>
        <v/>
      </c>
      <c r="E75" s="10">
        <f>IF($A75="","",T(Bedarf!$D81))</f>
        <v/>
      </c>
      <c r="F75" s="36">
        <f>IF(OR($A75="",$B75="",$C75="",N($D75)=0),"",IF(MOD(1-$B75,52)&gt;MOD($C75-$B75,52),"",SUMPRODUCT((Sätze!$B$2:$B$251=$A75)*(Wochenmengen!$C$2:$C$251&gt;0)*(MOD(1-Wochenmengen!$C$2:$C$251,52)&lt;=MOD(Wochenmengen!$D$2:$D$251-Wochenmengen!$C$2:$C$251,52))*Wochenmengen!$F$2:$F$251)/$D75))</f>
        <v/>
      </c>
      <c r="G75" s="36">
        <f>IF(OR($A75="",$B75="",$C75="",N($D75)=0),"",IF(MOD(2-$B75,52)&gt;MOD($C75-$B75,52),"",SUMPRODUCT((Sätze!$B$2:$B$251=$A75)*(Wochenmengen!$C$2:$C$251&gt;0)*(MOD(2-Wochenmengen!$C$2:$C$251,52)&lt;=MOD(Wochenmengen!$D$2:$D$251-Wochenmengen!$C$2:$C$251,52))*Wochenmengen!$F$2:$F$251)/$D75))</f>
        <v/>
      </c>
      <c r="H75" s="36">
        <f>IF(OR($A75="",$B75="",$C75="",N($D75)=0),"",IF(MOD(3-$B75,52)&gt;MOD($C75-$B75,52),"",SUMPRODUCT((Sätze!$B$2:$B$251=$A75)*(Wochenmengen!$C$2:$C$251&gt;0)*(MOD(3-Wochenmengen!$C$2:$C$251,52)&lt;=MOD(Wochenmengen!$D$2:$D$251-Wochenmengen!$C$2:$C$251,52))*Wochenmengen!$F$2:$F$251)/$D75))</f>
        <v/>
      </c>
      <c r="I75" s="36">
        <f>IF(OR($A75="",$B75="",$C75="",N($D75)=0),"",IF(MOD(4-$B75,52)&gt;MOD($C75-$B75,52),"",SUMPRODUCT((Sätze!$B$2:$B$251=$A75)*(Wochenmengen!$C$2:$C$251&gt;0)*(MOD(4-Wochenmengen!$C$2:$C$251,52)&lt;=MOD(Wochenmengen!$D$2:$D$251-Wochenmengen!$C$2:$C$251,52))*Wochenmengen!$F$2:$F$251)/$D75))</f>
        <v/>
      </c>
      <c r="J75" s="36">
        <f>IF(OR($A75="",$B75="",$C75="",N($D75)=0),"",IF(MOD(5-$B75,52)&gt;MOD($C75-$B75,52),"",SUMPRODUCT((Sätze!$B$2:$B$251=$A75)*(Wochenmengen!$C$2:$C$251&gt;0)*(MOD(5-Wochenmengen!$C$2:$C$251,52)&lt;=MOD(Wochenmengen!$D$2:$D$251-Wochenmengen!$C$2:$C$251,52))*Wochenmengen!$F$2:$F$251)/$D75))</f>
        <v/>
      </c>
      <c r="K75" s="36">
        <f>IF(OR($A75="",$B75="",$C75="",N($D75)=0),"",IF(MOD(6-$B75,52)&gt;MOD($C75-$B75,52),"",SUMPRODUCT((Sätze!$B$2:$B$251=$A75)*(Wochenmengen!$C$2:$C$251&gt;0)*(MOD(6-Wochenmengen!$C$2:$C$251,52)&lt;=MOD(Wochenmengen!$D$2:$D$251-Wochenmengen!$C$2:$C$251,52))*Wochenmengen!$F$2:$F$251)/$D75))</f>
        <v/>
      </c>
      <c r="L75" s="36">
        <f>IF(OR($A75="",$B75="",$C75="",N($D75)=0),"",IF(MOD(7-$B75,52)&gt;MOD($C75-$B75,52),"",SUMPRODUCT((Sätze!$B$2:$B$251=$A75)*(Wochenmengen!$C$2:$C$251&gt;0)*(MOD(7-Wochenmengen!$C$2:$C$251,52)&lt;=MOD(Wochenmengen!$D$2:$D$251-Wochenmengen!$C$2:$C$251,52))*Wochenmengen!$F$2:$F$251)/$D75))</f>
        <v/>
      </c>
      <c r="M75" s="36">
        <f>IF(OR($A75="",$B75="",$C75="",N($D75)=0),"",IF(MOD(8-$B75,52)&gt;MOD($C75-$B75,52),"",SUMPRODUCT((Sätze!$B$2:$B$251=$A75)*(Wochenmengen!$C$2:$C$251&gt;0)*(MOD(8-Wochenmengen!$C$2:$C$251,52)&lt;=MOD(Wochenmengen!$D$2:$D$251-Wochenmengen!$C$2:$C$251,52))*Wochenmengen!$F$2:$F$251)/$D75))</f>
        <v/>
      </c>
      <c r="N75" s="36">
        <f>IF(OR($A75="",$B75="",$C75="",N($D75)=0),"",IF(MOD(9-$B75,52)&gt;MOD($C75-$B75,52),"",SUMPRODUCT((Sätze!$B$2:$B$251=$A75)*(Wochenmengen!$C$2:$C$251&gt;0)*(MOD(9-Wochenmengen!$C$2:$C$251,52)&lt;=MOD(Wochenmengen!$D$2:$D$251-Wochenmengen!$C$2:$C$251,52))*Wochenmengen!$F$2:$F$251)/$D75))</f>
        <v/>
      </c>
      <c r="O75" s="36">
        <f>IF(OR($A75="",$B75="",$C75="",N($D75)=0),"",IF(MOD(10-$B75,52)&gt;MOD($C75-$B75,52),"",SUMPRODUCT((Sätze!$B$2:$B$251=$A75)*(Wochenmengen!$C$2:$C$251&gt;0)*(MOD(10-Wochenmengen!$C$2:$C$251,52)&lt;=MOD(Wochenmengen!$D$2:$D$251-Wochenmengen!$C$2:$C$251,52))*Wochenmengen!$F$2:$F$251)/$D75))</f>
        <v/>
      </c>
      <c r="P75" s="36">
        <f>IF(OR($A75="",$B75="",$C75="",N($D75)=0),"",IF(MOD(11-$B75,52)&gt;MOD($C75-$B75,52),"",SUMPRODUCT((Sätze!$B$2:$B$251=$A75)*(Wochenmengen!$C$2:$C$251&gt;0)*(MOD(11-Wochenmengen!$C$2:$C$251,52)&lt;=MOD(Wochenmengen!$D$2:$D$251-Wochenmengen!$C$2:$C$251,52))*Wochenmengen!$F$2:$F$251)/$D75))</f>
        <v/>
      </c>
      <c r="Q75" s="36">
        <f>IF(OR($A75="",$B75="",$C75="",N($D75)=0),"",IF(MOD(12-$B75,52)&gt;MOD($C75-$B75,52),"",SUMPRODUCT((Sätze!$B$2:$B$251=$A75)*(Wochenmengen!$C$2:$C$251&gt;0)*(MOD(12-Wochenmengen!$C$2:$C$251,52)&lt;=MOD(Wochenmengen!$D$2:$D$251-Wochenmengen!$C$2:$C$251,52))*Wochenmengen!$F$2:$F$251)/$D75))</f>
        <v/>
      </c>
      <c r="R75" s="36">
        <f>IF(OR($A75="",$B75="",$C75="",N($D75)=0),"",IF(MOD(13-$B75,52)&gt;MOD($C75-$B75,52),"",SUMPRODUCT((Sätze!$B$2:$B$251=$A75)*(Wochenmengen!$C$2:$C$251&gt;0)*(MOD(13-Wochenmengen!$C$2:$C$251,52)&lt;=MOD(Wochenmengen!$D$2:$D$251-Wochenmengen!$C$2:$C$251,52))*Wochenmengen!$F$2:$F$251)/$D75))</f>
        <v/>
      </c>
      <c r="S75" s="36">
        <f>IF(OR($A75="",$B75="",$C75="",N($D75)=0),"",IF(MOD(14-$B75,52)&gt;MOD($C75-$B75,52),"",SUMPRODUCT((Sätze!$B$2:$B$251=$A75)*(Wochenmengen!$C$2:$C$251&gt;0)*(MOD(14-Wochenmengen!$C$2:$C$251,52)&lt;=MOD(Wochenmengen!$D$2:$D$251-Wochenmengen!$C$2:$C$251,52))*Wochenmengen!$F$2:$F$251)/$D75))</f>
        <v/>
      </c>
      <c r="T75" s="36">
        <f>IF(OR($A75="",$B75="",$C75="",N($D75)=0),"",IF(MOD(15-$B75,52)&gt;MOD($C75-$B75,52),"",SUMPRODUCT((Sätze!$B$2:$B$251=$A75)*(Wochenmengen!$C$2:$C$251&gt;0)*(MOD(15-Wochenmengen!$C$2:$C$251,52)&lt;=MOD(Wochenmengen!$D$2:$D$251-Wochenmengen!$C$2:$C$251,52))*Wochenmengen!$F$2:$F$251)/$D75))</f>
        <v/>
      </c>
      <c r="U75" s="36">
        <f>IF(OR($A75="",$B75="",$C75="",N($D75)=0),"",IF(MOD(16-$B75,52)&gt;MOD($C75-$B75,52),"",SUMPRODUCT((Sätze!$B$2:$B$251=$A75)*(Wochenmengen!$C$2:$C$251&gt;0)*(MOD(16-Wochenmengen!$C$2:$C$251,52)&lt;=MOD(Wochenmengen!$D$2:$D$251-Wochenmengen!$C$2:$C$251,52))*Wochenmengen!$F$2:$F$251)/$D75))</f>
        <v/>
      </c>
      <c r="V75" s="36">
        <f>IF(OR($A75="",$B75="",$C75="",N($D75)=0),"",IF(MOD(17-$B75,52)&gt;MOD($C75-$B75,52),"",SUMPRODUCT((Sätze!$B$2:$B$251=$A75)*(Wochenmengen!$C$2:$C$251&gt;0)*(MOD(17-Wochenmengen!$C$2:$C$251,52)&lt;=MOD(Wochenmengen!$D$2:$D$251-Wochenmengen!$C$2:$C$251,52))*Wochenmengen!$F$2:$F$251)/$D75))</f>
        <v/>
      </c>
      <c r="W75" s="36">
        <f>IF(OR($A75="",$B75="",$C75="",N($D75)=0),"",IF(MOD(18-$B75,52)&gt;MOD($C75-$B75,52),"",SUMPRODUCT((Sätze!$B$2:$B$251=$A75)*(Wochenmengen!$C$2:$C$251&gt;0)*(MOD(18-Wochenmengen!$C$2:$C$251,52)&lt;=MOD(Wochenmengen!$D$2:$D$251-Wochenmengen!$C$2:$C$251,52))*Wochenmengen!$F$2:$F$251)/$D75))</f>
        <v/>
      </c>
      <c r="X75" s="36">
        <f>IF(OR($A75="",$B75="",$C75="",N($D75)=0),"",IF(MOD(19-$B75,52)&gt;MOD($C75-$B75,52),"",SUMPRODUCT((Sätze!$B$2:$B$251=$A75)*(Wochenmengen!$C$2:$C$251&gt;0)*(MOD(19-Wochenmengen!$C$2:$C$251,52)&lt;=MOD(Wochenmengen!$D$2:$D$251-Wochenmengen!$C$2:$C$251,52))*Wochenmengen!$F$2:$F$251)/$D75))</f>
        <v/>
      </c>
      <c r="Y75" s="36">
        <f>IF(OR($A75="",$B75="",$C75="",N($D75)=0),"",IF(MOD(20-$B75,52)&gt;MOD($C75-$B75,52),"",SUMPRODUCT((Sätze!$B$2:$B$251=$A75)*(Wochenmengen!$C$2:$C$251&gt;0)*(MOD(20-Wochenmengen!$C$2:$C$251,52)&lt;=MOD(Wochenmengen!$D$2:$D$251-Wochenmengen!$C$2:$C$251,52))*Wochenmengen!$F$2:$F$251)/$D75))</f>
        <v/>
      </c>
      <c r="Z75" s="36">
        <f>IF(OR($A75="",$B75="",$C75="",N($D75)=0),"",IF(MOD(21-$B75,52)&gt;MOD($C75-$B75,52),"",SUMPRODUCT((Sätze!$B$2:$B$251=$A75)*(Wochenmengen!$C$2:$C$251&gt;0)*(MOD(21-Wochenmengen!$C$2:$C$251,52)&lt;=MOD(Wochenmengen!$D$2:$D$251-Wochenmengen!$C$2:$C$251,52))*Wochenmengen!$F$2:$F$251)/$D75))</f>
        <v/>
      </c>
      <c r="AA75" s="36">
        <f>IF(OR($A75="",$B75="",$C75="",N($D75)=0),"",IF(MOD(22-$B75,52)&gt;MOD($C75-$B75,52),"",SUMPRODUCT((Sätze!$B$2:$B$251=$A75)*(Wochenmengen!$C$2:$C$251&gt;0)*(MOD(22-Wochenmengen!$C$2:$C$251,52)&lt;=MOD(Wochenmengen!$D$2:$D$251-Wochenmengen!$C$2:$C$251,52))*Wochenmengen!$F$2:$F$251)/$D75))</f>
        <v/>
      </c>
      <c r="AB75" s="36">
        <f>IF(OR($A75="",$B75="",$C75="",N($D75)=0),"",IF(MOD(23-$B75,52)&gt;MOD($C75-$B75,52),"",SUMPRODUCT((Sätze!$B$2:$B$251=$A75)*(Wochenmengen!$C$2:$C$251&gt;0)*(MOD(23-Wochenmengen!$C$2:$C$251,52)&lt;=MOD(Wochenmengen!$D$2:$D$251-Wochenmengen!$C$2:$C$251,52))*Wochenmengen!$F$2:$F$251)/$D75))</f>
        <v/>
      </c>
      <c r="AC75" s="36">
        <f>IF(OR($A75="",$B75="",$C75="",N($D75)=0),"",IF(MOD(24-$B75,52)&gt;MOD($C75-$B75,52),"",SUMPRODUCT((Sätze!$B$2:$B$251=$A75)*(Wochenmengen!$C$2:$C$251&gt;0)*(MOD(24-Wochenmengen!$C$2:$C$251,52)&lt;=MOD(Wochenmengen!$D$2:$D$251-Wochenmengen!$C$2:$C$251,52))*Wochenmengen!$F$2:$F$251)/$D75))</f>
        <v/>
      </c>
      <c r="AD75" s="36">
        <f>IF(OR($A75="",$B75="",$C75="",N($D75)=0),"",IF(MOD(25-$B75,52)&gt;MOD($C75-$B75,52),"",SUMPRODUCT((Sätze!$B$2:$B$251=$A75)*(Wochenmengen!$C$2:$C$251&gt;0)*(MOD(25-Wochenmengen!$C$2:$C$251,52)&lt;=MOD(Wochenmengen!$D$2:$D$251-Wochenmengen!$C$2:$C$251,52))*Wochenmengen!$F$2:$F$251)/$D75))</f>
        <v/>
      </c>
      <c r="AE75" s="36">
        <f>IF(OR($A75="",$B75="",$C75="",N($D75)=0),"",IF(MOD(26-$B75,52)&gt;MOD($C75-$B75,52),"",SUMPRODUCT((Sätze!$B$2:$B$251=$A75)*(Wochenmengen!$C$2:$C$251&gt;0)*(MOD(26-Wochenmengen!$C$2:$C$251,52)&lt;=MOD(Wochenmengen!$D$2:$D$251-Wochenmengen!$C$2:$C$251,52))*Wochenmengen!$F$2:$F$251)/$D75))</f>
        <v/>
      </c>
      <c r="AF75" s="36">
        <f>IF(OR($A75="",$B75="",$C75="",N($D75)=0),"",IF(MOD(27-$B75,52)&gt;MOD($C75-$B75,52),"",SUMPRODUCT((Sätze!$B$2:$B$251=$A75)*(Wochenmengen!$C$2:$C$251&gt;0)*(MOD(27-Wochenmengen!$C$2:$C$251,52)&lt;=MOD(Wochenmengen!$D$2:$D$251-Wochenmengen!$C$2:$C$251,52))*Wochenmengen!$F$2:$F$251)/$D75))</f>
        <v/>
      </c>
      <c r="AG75" s="36">
        <f>IF(OR($A75="",$B75="",$C75="",N($D75)=0),"",IF(MOD(28-$B75,52)&gt;MOD($C75-$B75,52),"",SUMPRODUCT((Sätze!$B$2:$B$251=$A75)*(Wochenmengen!$C$2:$C$251&gt;0)*(MOD(28-Wochenmengen!$C$2:$C$251,52)&lt;=MOD(Wochenmengen!$D$2:$D$251-Wochenmengen!$C$2:$C$251,52))*Wochenmengen!$F$2:$F$251)/$D75))</f>
        <v/>
      </c>
      <c r="AH75" s="36">
        <f>IF(OR($A75="",$B75="",$C75="",N($D75)=0),"",IF(MOD(29-$B75,52)&gt;MOD($C75-$B75,52),"",SUMPRODUCT((Sätze!$B$2:$B$251=$A75)*(Wochenmengen!$C$2:$C$251&gt;0)*(MOD(29-Wochenmengen!$C$2:$C$251,52)&lt;=MOD(Wochenmengen!$D$2:$D$251-Wochenmengen!$C$2:$C$251,52))*Wochenmengen!$F$2:$F$251)/$D75))</f>
        <v/>
      </c>
      <c r="AI75" s="36">
        <f>IF(OR($A75="",$B75="",$C75="",N($D75)=0),"",IF(MOD(30-$B75,52)&gt;MOD($C75-$B75,52),"",SUMPRODUCT((Sätze!$B$2:$B$251=$A75)*(Wochenmengen!$C$2:$C$251&gt;0)*(MOD(30-Wochenmengen!$C$2:$C$251,52)&lt;=MOD(Wochenmengen!$D$2:$D$251-Wochenmengen!$C$2:$C$251,52))*Wochenmengen!$F$2:$F$251)/$D75))</f>
        <v/>
      </c>
      <c r="AJ75" s="36">
        <f>IF(OR($A75="",$B75="",$C75="",N($D75)=0),"",IF(MOD(31-$B75,52)&gt;MOD($C75-$B75,52),"",SUMPRODUCT((Sätze!$B$2:$B$251=$A75)*(Wochenmengen!$C$2:$C$251&gt;0)*(MOD(31-Wochenmengen!$C$2:$C$251,52)&lt;=MOD(Wochenmengen!$D$2:$D$251-Wochenmengen!$C$2:$C$251,52))*Wochenmengen!$F$2:$F$251)/$D75))</f>
        <v/>
      </c>
      <c r="AK75" s="36">
        <f>IF(OR($A75="",$B75="",$C75="",N($D75)=0),"",IF(MOD(32-$B75,52)&gt;MOD($C75-$B75,52),"",SUMPRODUCT((Sätze!$B$2:$B$251=$A75)*(Wochenmengen!$C$2:$C$251&gt;0)*(MOD(32-Wochenmengen!$C$2:$C$251,52)&lt;=MOD(Wochenmengen!$D$2:$D$251-Wochenmengen!$C$2:$C$251,52))*Wochenmengen!$F$2:$F$251)/$D75))</f>
        <v/>
      </c>
      <c r="AL75" s="36">
        <f>IF(OR($A75="",$B75="",$C75="",N($D75)=0),"",IF(MOD(33-$B75,52)&gt;MOD($C75-$B75,52),"",SUMPRODUCT((Sätze!$B$2:$B$251=$A75)*(Wochenmengen!$C$2:$C$251&gt;0)*(MOD(33-Wochenmengen!$C$2:$C$251,52)&lt;=MOD(Wochenmengen!$D$2:$D$251-Wochenmengen!$C$2:$C$251,52))*Wochenmengen!$F$2:$F$251)/$D75))</f>
        <v/>
      </c>
      <c r="AM75" s="36">
        <f>IF(OR($A75="",$B75="",$C75="",N($D75)=0),"",IF(MOD(34-$B75,52)&gt;MOD($C75-$B75,52),"",SUMPRODUCT((Sätze!$B$2:$B$251=$A75)*(Wochenmengen!$C$2:$C$251&gt;0)*(MOD(34-Wochenmengen!$C$2:$C$251,52)&lt;=MOD(Wochenmengen!$D$2:$D$251-Wochenmengen!$C$2:$C$251,52))*Wochenmengen!$F$2:$F$251)/$D75))</f>
        <v/>
      </c>
      <c r="AN75" s="36">
        <f>IF(OR($A75="",$B75="",$C75="",N($D75)=0),"",IF(MOD(35-$B75,52)&gt;MOD($C75-$B75,52),"",SUMPRODUCT((Sätze!$B$2:$B$251=$A75)*(Wochenmengen!$C$2:$C$251&gt;0)*(MOD(35-Wochenmengen!$C$2:$C$251,52)&lt;=MOD(Wochenmengen!$D$2:$D$251-Wochenmengen!$C$2:$C$251,52))*Wochenmengen!$F$2:$F$251)/$D75))</f>
        <v/>
      </c>
      <c r="AO75" s="36">
        <f>IF(OR($A75="",$B75="",$C75="",N($D75)=0),"",IF(MOD(36-$B75,52)&gt;MOD($C75-$B75,52),"",SUMPRODUCT((Sätze!$B$2:$B$251=$A75)*(Wochenmengen!$C$2:$C$251&gt;0)*(MOD(36-Wochenmengen!$C$2:$C$251,52)&lt;=MOD(Wochenmengen!$D$2:$D$251-Wochenmengen!$C$2:$C$251,52))*Wochenmengen!$F$2:$F$251)/$D75))</f>
        <v/>
      </c>
      <c r="AP75" s="36">
        <f>IF(OR($A75="",$B75="",$C75="",N($D75)=0),"",IF(MOD(37-$B75,52)&gt;MOD($C75-$B75,52),"",SUMPRODUCT((Sätze!$B$2:$B$251=$A75)*(Wochenmengen!$C$2:$C$251&gt;0)*(MOD(37-Wochenmengen!$C$2:$C$251,52)&lt;=MOD(Wochenmengen!$D$2:$D$251-Wochenmengen!$C$2:$C$251,52))*Wochenmengen!$F$2:$F$251)/$D75))</f>
        <v/>
      </c>
      <c r="AQ75" s="36">
        <f>IF(OR($A75="",$B75="",$C75="",N($D75)=0),"",IF(MOD(38-$B75,52)&gt;MOD($C75-$B75,52),"",SUMPRODUCT((Sätze!$B$2:$B$251=$A75)*(Wochenmengen!$C$2:$C$251&gt;0)*(MOD(38-Wochenmengen!$C$2:$C$251,52)&lt;=MOD(Wochenmengen!$D$2:$D$251-Wochenmengen!$C$2:$C$251,52))*Wochenmengen!$F$2:$F$251)/$D75))</f>
        <v/>
      </c>
      <c r="AR75" s="36">
        <f>IF(OR($A75="",$B75="",$C75="",N($D75)=0),"",IF(MOD(39-$B75,52)&gt;MOD($C75-$B75,52),"",SUMPRODUCT((Sätze!$B$2:$B$251=$A75)*(Wochenmengen!$C$2:$C$251&gt;0)*(MOD(39-Wochenmengen!$C$2:$C$251,52)&lt;=MOD(Wochenmengen!$D$2:$D$251-Wochenmengen!$C$2:$C$251,52))*Wochenmengen!$F$2:$F$251)/$D75))</f>
        <v/>
      </c>
      <c r="AS75" s="36">
        <f>IF(OR($A75="",$B75="",$C75="",N($D75)=0),"",IF(MOD(40-$B75,52)&gt;MOD($C75-$B75,52),"",SUMPRODUCT((Sätze!$B$2:$B$251=$A75)*(Wochenmengen!$C$2:$C$251&gt;0)*(MOD(40-Wochenmengen!$C$2:$C$251,52)&lt;=MOD(Wochenmengen!$D$2:$D$251-Wochenmengen!$C$2:$C$251,52))*Wochenmengen!$F$2:$F$251)/$D75))</f>
        <v/>
      </c>
      <c r="AT75" s="36">
        <f>IF(OR($A75="",$B75="",$C75="",N($D75)=0),"",IF(MOD(41-$B75,52)&gt;MOD($C75-$B75,52),"",SUMPRODUCT((Sätze!$B$2:$B$251=$A75)*(Wochenmengen!$C$2:$C$251&gt;0)*(MOD(41-Wochenmengen!$C$2:$C$251,52)&lt;=MOD(Wochenmengen!$D$2:$D$251-Wochenmengen!$C$2:$C$251,52))*Wochenmengen!$F$2:$F$251)/$D75))</f>
        <v/>
      </c>
      <c r="AU75" s="36">
        <f>IF(OR($A75="",$B75="",$C75="",N($D75)=0),"",IF(MOD(42-$B75,52)&gt;MOD($C75-$B75,52),"",SUMPRODUCT((Sätze!$B$2:$B$251=$A75)*(Wochenmengen!$C$2:$C$251&gt;0)*(MOD(42-Wochenmengen!$C$2:$C$251,52)&lt;=MOD(Wochenmengen!$D$2:$D$251-Wochenmengen!$C$2:$C$251,52))*Wochenmengen!$F$2:$F$251)/$D75))</f>
        <v/>
      </c>
      <c r="AV75" s="36">
        <f>IF(OR($A75="",$B75="",$C75="",N($D75)=0),"",IF(MOD(43-$B75,52)&gt;MOD($C75-$B75,52),"",SUMPRODUCT((Sätze!$B$2:$B$251=$A75)*(Wochenmengen!$C$2:$C$251&gt;0)*(MOD(43-Wochenmengen!$C$2:$C$251,52)&lt;=MOD(Wochenmengen!$D$2:$D$251-Wochenmengen!$C$2:$C$251,52))*Wochenmengen!$F$2:$F$251)/$D75))</f>
        <v/>
      </c>
      <c r="AW75" s="36">
        <f>IF(OR($A75="",$B75="",$C75="",N($D75)=0),"",IF(MOD(44-$B75,52)&gt;MOD($C75-$B75,52),"",SUMPRODUCT((Sätze!$B$2:$B$251=$A75)*(Wochenmengen!$C$2:$C$251&gt;0)*(MOD(44-Wochenmengen!$C$2:$C$251,52)&lt;=MOD(Wochenmengen!$D$2:$D$251-Wochenmengen!$C$2:$C$251,52))*Wochenmengen!$F$2:$F$251)/$D75))</f>
        <v/>
      </c>
      <c r="AX75" s="36">
        <f>IF(OR($A75="",$B75="",$C75="",N($D75)=0),"",IF(MOD(45-$B75,52)&gt;MOD($C75-$B75,52),"",SUMPRODUCT((Sätze!$B$2:$B$251=$A75)*(Wochenmengen!$C$2:$C$251&gt;0)*(MOD(45-Wochenmengen!$C$2:$C$251,52)&lt;=MOD(Wochenmengen!$D$2:$D$251-Wochenmengen!$C$2:$C$251,52))*Wochenmengen!$F$2:$F$251)/$D75))</f>
        <v/>
      </c>
      <c r="AY75" s="36">
        <f>IF(OR($A75="",$B75="",$C75="",N($D75)=0),"",IF(MOD(46-$B75,52)&gt;MOD($C75-$B75,52),"",SUMPRODUCT((Sätze!$B$2:$B$251=$A75)*(Wochenmengen!$C$2:$C$251&gt;0)*(MOD(46-Wochenmengen!$C$2:$C$251,52)&lt;=MOD(Wochenmengen!$D$2:$D$251-Wochenmengen!$C$2:$C$251,52))*Wochenmengen!$F$2:$F$251)/$D75))</f>
        <v/>
      </c>
      <c r="AZ75" s="36">
        <f>IF(OR($A75="",$B75="",$C75="",N($D75)=0),"",IF(MOD(47-$B75,52)&gt;MOD($C75-$B75,52),"",SUMPRODUCT((Sätze!$B$2:$B$251=$A75)*(Wochenmengen!$C$2:$C$251&gt;0)*(MOD(47-Wochenmengen!$C$2:$C$251,52)&lt;=MOD(Wochenmengen!$D$2:$D$251-Wochenmengen!$C$2:$C$251,52))*Wochenmengen!$F$2:$F$251)/$D75))</f>
        <v/>
      </c>
      <c r="BA75" s="36">
        <f>IF(OR($A75="",$B75="",$C75="",N($D75)=0),"",IF(MOD(48-$B75,52)&gt;MOD($C75-$B75,52),"",SUMPRODUCT((Sätze!$B$2:$B$251=$A75)*(Wochenmengen!$C$2:$C$251&gt;0)*(MOD(48-Wochenmengen!$C$2:$C$251,52)&lt;=MOD(Wochenmengen!$D$2:$D$251-Wochenmengen!$C$2:$C$251,52))*Wochenmengen!$F$2:$F$251)/$D75))</f>
        <v/>
      </c>
      <c r="BB75" s="36">
        <f>IF(OR($A75="",$B75="",$C75="",N($D75)=0),"",IF(MOD(49-$B75,52)&gt;MOD($C75-$B75,52),"",SUMPRODUCT((Sätze!$B$2:$B$251=$A75)*(Wochenmengen!$C$2:$C$251&gt;0)*(MOD(49-Wochenmengen!$C$2:$C$251,52)&lt;=MOD(Wochenmengen!$D$2:$D$251-Wochenmengen!$C$2:$C$251,52))*Wochenmengen!$F$2:$F$251)/$D75))</f>
        <v/>
      </c>
      <c r="BC75" s="36">
        <f>IF(OR($A75="",$B75="",$C75="",N($D75)=0),"",IF(MOD(50-$B75,52)&gt;MOD($C75-$B75,52),"",SUMPRODUCT((Sätze!$B$2:$B$251=$A75)*(Wochenmengen!$C$2:$C$251&gt;0)*(MOD(50-Wochenmengen!$C$2:$C$251,52)&lt;=MOD(Wochenmengen!$D$2:$D$251-Wochenmengen!$C$2:$C$251,52))*Wochenmengen!$F$2:$F$251)/$D75))</f>
        <v/>
      </c>
      <c r="BD75" s="36">
        <f>IF(OR($A75="",$B75="",$C75="",N($D75)=0),"",IF(MOD(51-$B75,52)&gt;MOD($C75-$B75,52),"",SUMPRODUCT((Sätze!$B$2:$B$251=$A75)*(Wochenmengen!$C$2:$C$251&gt;0)*(MOD(51-Wochenmengen!$C$2:$C$251,52)&lt;=MOD(Wochenmengen!$D$2:$D$251-Wochenmengen!$C$2:$C$251,52))*Wochenmengen!$F$2:$F$251)/$D75))</f>
        <v/>
      </c>
      <c r="BE75" s="36">
        <f>IF(OR($A75="",$B75="",$C75="",N($D75)=0),"",IF(MOD(52-$B75,52)&gt;MOD($C75-$B75,52),"",SUMPRODUCT((Sätze!$B$2:$B$251=$A75)*(Wochenmengen!$C$2:$C$251&gt;0)*(MOD(52-Wochenmengen!$C$2:$C$251,52)&lt;=MOD(Wochenmengen!$D$2:$D$251-Wochenmengen!$C$2:$C$251,52))*Wochenmengen!$F$2:$F$251)/$D75))</f>
        <v/>
      </c>
      <c r="BF75" s="26">
        <f>IF($A75="","",SUMPRODUCT((F75:BE75&lt;&gt;"")*(F75:BE75&lt;1)))</f>
        <v/>
      </c>
    </row>
    <row r="76">
      <c r="A76" s="10">
        <f>IF(Bedarf!$B82="","",Bedarf!$B82)</f>
        <v/>
      </c>
      <c r="B76" s="26">
        <f>IF($A76="","",IF(Bedarf!$E82&lt;&gt;"",Bedarf!$E82,IFERROR(IF(_xlfn.MINIFS(Sätze!$H$2:$H$251,Sätze!$B$2:$B$251,$A76)=0,"",_xlfn.MINIFS(Sätze!$H$2:$H$251,Sätze!$B$2:$B$251,$A76)),"")))</f>
        <v/>
      </c>
      <c r="C76" s="26">
        <f>IF($A76="","",IF(Bedarf!$F82&lt;&gt;"",Bedarf!$F82,IFERROR(IF(_xlfn.MAXIFS(Sätze!$I$2:$I$251,Sätze!$B$2:$B$251,$A76)=0,"",_xlfn.MAXIFS(Sätze!$I$2:$I$251,Sätze!$B$2:$B$251,$A76)),"")))</f>
        <v/>
      </c>
      <c r="D76" s="15">
        <f>IF(OR($A76="",N(Bedarf!$G82)=0),"",Bedarf!$G82)</f>
        <v/>
      </c>
      <c r="E76" s="10">
        <f>IF($A76="","",T(Bedarf!$D82))</f>
        <v/>
      </c>
      <c r="F76" s="36">
        <f>IF(OR($A76="",$B76="",$C76="",N($D76)=0),"",IF(MOD(1-$B76,52)&gt;MOD($C76-$B76,52),"",SUMPRODUCT((Sätze!$B$2:$B$251=$A76)*(Wochenmengen!$C$2:$C$251&gt;0)*(MOD(1-Wochenmengen!$C$2:$C$251,52)&lt;=MOD(Wochenmengen!$D$2:$D$251-Wochenmengen!$C$2:$C$251,52))*Wochenmengen!$F$2:$F$251)/$D76))</f>
        <v/>
      </c>
      <c r="G76" s="36">
        <f>IF(OR($A76="",$B76="",$C76="",N($D76)=0),"",IF(MOD(2-$B76,52)&gt;MOD($C76-$B76,52),"",SUMPRODUCT((Sätze!$B$2:$B$251=$A76)*(Wochenmengen!$C$2:$C$251&gt;0)*(MOD(2-Wochenmengen!$C$2:$C$251,52)&lt;=MOD(Wochenmengen!$D$2:$D$251-Wochenmengen!$C$2:$C$251,52))*Wochenmengen!$F$2:$F$251)/$D76))</f>
        <v/>
      </c>
      <c r="H76" s="36">
        <f>IF(OR($A76="",$B76="",$C76="",N($D76)=0),"",IF(MOD(3-$B76,52)&gt;MOD($C76-$B76,52),"",SUMPRODUCT((Sätze!$B$2:$B$251=$A76)*(Wochenmengen!$C$2:$C$251&gt;0)*(MOD(3-Wochenmengen!$C$2:$C$251,52)&lt;=MOD(Wochenmengen!$D$2:$D$251-Wochenmengen!$C$2:$C$251,52))*Wochenmengen!$F$2:$F$251)/$D76))</f>
        <v/>
      </c>
      <c r="I76" s="36">
        <f>IF(OR($A76="",$B76="",$C76="",N($D76)=0),"",IF(MOD(4-$B76,52)&gt;MOD($C76-$B76,52),"",SUMPRODUCT((Sätze!$B$2:$B$251=$A76)*(Wochenmengen!$C$2:$C$251&gt;0)*(MOD(4-Wochenmengen!$C$2:$C$251,52)&lt;=MOD(Wochenmengen!$D$2:$D$251-Wochenmengen!$C$2:$C$251,52))*Wochenmengen!$F$2:$F$251)/$D76))</f>
        <v/>
      </c>
      <c r="J76" s="36">
        <f>IF(OR($A76="",$B76="",$C76="",N($D76)=0),"",IF(MOD(5-$B76,52)&gt;MOD($C76-$B76,52),"",SUMPRODUCT((Sätze!$B$2:$B$251=$A76)*(Wochenmengen!$C$2:$C$251&gt;0)*(MOD(5-Wochenmengen!$C$2:$C$251,52)&lt;=MOD(Wochenmengen!$D$2:$D$251-Wochenmengen!$C$2:$C$251,52))*Wochenmengen!$F$2:$F$251)/$D76))</f>
        <v/>
      </c>
      <c r="K76" s="36">
        <f>IF(OR($A76="",$B76="",$C76="",N($D76)=0),"",IF(MOD(6-$B76,52)&gt;MOD($C76-$B76,52),"",SUMPRODUCT((Sätze!$B$2:$B$251=$A76)*(Wochenmengen!$C$2:$C$251&gt;0)*(MOD(6-Wochenmengen!$C$2:$C$251,52)&lt;=MOD(Wochenmengen!$D$2:$D$251-Wochenmengen!$C$2:$C$251,52))*Wochenmengen!$F$2:$F$251)/$D76))</f>
        <v/>
      </c>
      <c r="L76" s="36">
        <f>IF(OR($A76="",$B76="",$C76="",N($D76)=0),"",IF(MOD(7-$B76,52)&gt;MOD($C76-$B76,52),"",SUMPRODUCT((Sätze!$B$2:$B$251=$A76)*(Wochenmengen!$C$2:$C$251&gt;0)*(MOD(7-Wochenmengen!$C$2:$C$251,52)&lt;=MOD(Wochenmengen!$D$2:$D$251-Wochenmengen!$C$2:$C$251,52))*Wochenmengen!$F$2:$F$251)/$D76))</f>
        <v/>
      </c>
      <c r="M76" s="36">
        <f>IF(OR($A76="",$B76="",$C76="",N($D76)=0),"",IF(MOD(8-$B76,52)&gt;MOD($C76-$B76,52),"",SUMPRODUCT((Sätze!$B$2:$B$251=$A76)*(Wochenmengen!$C$2:$C$251&gt;0)*(MOD(8-Wochenmengen!$C$2:$C$251,52)&lt;=MOD(Wochenmengen!$D$2:$D$251-Wochenmengen!$C$2:$C$251,52))*Wochenmengen!$F$2:$F$251)/$D76))</f>
        <v/>
      </c>
      <c r="N76" s="36">
        <f>IF(OR($A76="",$B76="",$C76="",N($D76)=0),"",IF(MOD(9-$B76,52)&gt;MOD($C76-$B76,52),"",SUMPRODUCT((Sätze!$B$2:$B$251=$A76)*(Wochenmengen!$C$2:$C$251&gt;0)*(MOD(9-Wochenmengen!$C$2:$C$251,52)&lt;=MOD(Wochenmengen!$D$2:$D$251-Wochenmengen!$C$2:$C$251,52))*Wochenmengen!$F$2:$F$251)/$D76))</f>
        <v/>
      </c>
      <c r="O76" s="36">
        <f>IF(OR($A76="",$B76="",$C76="",N($D76)=0),"",IF(MOD(10-$B76,52)&gt;MOD($C76-$B76,52),"",SUMPRODUCT((Sätze!$B$2:$B$251=$A76)*(Wochenmengen!$C$2:$C$251&gt;0)*(MOD(10-Wochenmengen!$C$2:$C$251,52)&lt;=MOD(Wochenmengen!$D$2:$D$251-Wochenmengen!$C$2:$C$251,52))*Wochenmengen!$F$2:$F$251)/$D76))</f>
        <v/>
      </c>
      <c r="P76" s="36">
        <f>IF(OR($A76="",$B76="",$C76="",N($D76)=0),"",IF(MOD(11-$B76,52)&gt;MOD($C76-$B76,52),"",SUMPRODUCT((Sätze!$B$2:$B$251=$A76)*(Wochenmengen!$C$2:$C$251&gt;0)*(MOD(11-Wochenmengen!$C$2:$C$251,52)&lt;=MOD(Wochenmengen!$D$2:$D$251-Wochenmengen!$C$2:$C$251,52))*Wochenmengen!$F$2:$F$251)/$D76))</f>
        <v/>
      </c>
      <c r="Q76" s="36">
        <f>IF(OR($A76="",$B76="",$C76="",N($D76)=0),"",IF(MOD(12-$B76,52)&gt;MOD($C76-$B76,52),"",SUMPRODUCT((Sätze!$B$2:$B$251=$A76)*(Wochenmengen!$C$2:$C$251&gt;0)*(MOD(12-Wochenmengen!$C$2:$C$251,52)&lt;=MOD(Wochenmengen!$D$2:$D$251-Wochenmengen!$C$2:$C$251,52))*Wochenmengen!$F$2:$F$251)/$D76))</f>
        <v/>
      </c>
      <c r="R76" s="36">
        <f>IF(OR($A76="",$B76="",$C76="",N($D76)=0),"",IF(MOD(13-$B76,52)&gt;MOD($C76-$B76,52),"",SUMPRODUCT((Sätze!$B$2:$B$251=$A76)*(Wochenmengen!$C$2:$C$251&gt;0)*(MOD(13-Wochenmengen!$C$2:$C$251,52)&lt;=MOD(Wochenmengen!$D$2:$D$251-Wochenmengen!$C$2:$C$251,52))*Wochenmengen!$F$2:$F$251)/$D76))</f>
        <v/>
      </c>
      <c r="S76" s="36">
        <f>IF(OR($A76="",$B76="",$C76="",N($D76)=0),"",IF(MOD(14-$B76,52)&gt;MOD($C76-$B76,52),"",SUMPRODUCT((Sätze!$B$2:$B$251=$A76)*(Wochenmengen!$C$2:$C$251&gt;0)*(MOD(14-Wochenmengen!$C$2:$C$251,52)&lt;=MOD(Wochenmengen!$D$2:$D$251-Wochenmengen!$C$2:$C$251,52))*Wochenmengen!$F$2:$F$251)/$D76))</f>
        <v/>
      </c>
      <c r="T76" s="36">
        <f>IF(OR($A76="",$B76="",$C76="",N($D76)=0),"",IF(MOD(15-$B76,52)&gt;MOD($C76-$B76,52),"",SUMPRODUCT((Sätze!$B$2:$B$251=$A76)*(Wochenmengen!$C$2:$C$251&gt;0)*(MOD(15-Wochenmengen!$C$2:$C$251,52)&lt;=MOD(Wochenmengen!$D$2:$D$251-Wochenmengen!$C$2:$C$251,52))*Wochenmengen!$F$2:$F$251)/$D76))</f>
        <v/>
      </c>
      <c r="U76" s="36">
        <f>IF(OR($A76="",$B76="",$C76="",N($D76)=0),"",IF(MOD(16-$B76,52)&gt;MOD($C76-$B76,52),"",SUMPRODUCT((Sätze!$B$2:$B$251=$A76)*(Wochenmengen!$C$2:$C$251&gt;0)*(MOD(16-Wochenmengen!$C$2:$C$251,52)&lt;=MOD(Wochenmengen!$D$2:$D$251-Wochenmengen!$C$2:$C$251,52))*Wochenmengen!$F$2:$F$251)/$D76))</f>
        <v/>
      </c>
      <c r="V76" s="36">
        <f>IF(OR($A76="",$B76="",$C76="",N($D76)=0),"",IF(MOD(17-$B76,52)&gt;MOD($C76-$B76,52),"",SUMPRODUCT((Sätze!$B$2:$B$251=$A76)*(Wochenmengen!$C$2:$C$251&gt;0)*(MOD(17-Wochenmengen!$C$2:$C$251,52)&lt;=MOD(Wochenmengen!$D$2:$D$251-Wochenmengen!$C$2:$C$251,52))*Wochenmengen!$F$2:$F$251)/$D76))</f>
        <v/>
      </c>
      <c r="W76" s="36">
        <f>IF(OR($A76="",$B76="",$C76="",N($D76)=0),"",IF(MOD(18-$B76,52)&gt;MOD($C76-$B76,52),"",SUMPRODUCT((Sätze!$B$2:$B$251=$A76)*(Wochenmengen!$C$2:$C$251&gt;0)*(MOD(18-Wochenmengen!$C$2:$C$251,52)&lt;=MOD(Wochenmengen!$D$2:$D$251-Wochenmengen!$C$2:$C$251,52))*Wochenmengen!$F$2:$F$251)/$D76))</f>
        <v/>
      </c>
      <c r="X76" s="36">
        <f>IF(OR($A76="",$B76="",$C76="",N($D76)=0),"",IF(MOD(19-$B76,52)&gt;MOD($C76-$B76,52),"",SUMPRODUCT((Sätze!$B$2:$B$251=$A76)*(Wochenmengen!$C$2:$C$251&gt;0)*(MOD(19-Wochenmengen!$C$2:$C$251,52)&lt;=MOD(Wochenmengen!$D$2:$D$251-Wochenmengen!$C$2:$C$251,52))*Wochenmengen!$F$2:$F$251)/$D76))</f>
        <v/>
      </c>
      <c r="Y76" s="36">
        <f>IF(OR($A76="",$B76="",$C76="",N($D76)=0),"",IF(MOD(20-$B76,52)&gt;MOD($C76-$B76,52),"",SUMPRODUCT((Sätze!$B$2:$B$251=$A76)*(Wochenmengen!$C$2:$C$251&gt;0)*(MOD(20-Wochenmengen!$C$2:$C$251,52)&lt;=MOD(Wochenmengen!$D$2:$D$251-Wochenmengen!$C$2:$C$251,52))*Wochenmengen!$F$2:$F$251)/$D76))</f>
        <v/>
      </c>
      <c r="Z76" s="36">
        <f>IF(OR($A76="",$B76="",$C76="",N($D76)=0),"",IF(MOD(21-$B76,52)&gt;MOD($C76-$B76,52),"",SUMPRODUCT((Sätze!$B$2:$B$251=$A76)*(Wochenmengen!$C$2:$C$251&gt;0)*(MOD(21-Wochenmengen!$C$2:$C$251,52)&lt;=MOD(Wochenmengen!$D$2:$D$251-Wochenmengen!$C$2:$C$251,52))*Wochenmengen!$F$2:$F$251)/$D76))</f>
        <v/>
      </c>
      <c r="AA76" s="36">
        <f>IF(OR($A76="",$B76="",$C76="",N($D76)=0),"",IF(MOD(22-$B76,52)&gt;MOD($C76-$B76,52),"",SUMPRODUCT((Sätze!$B$2:$B$251=$A76)*(Wochenmengen!$C$2:$C$251&gt;0)*(MOD(22-Wochenmengen!$C$2:$C$251,52)&lt;=MOD(Wochenmengen!$D$2:$D$251-Wochenmengen!$C$2:$C$251,52))*Wochenmengen!$F$2:$F$251)/$D76))</f>
        <v/>
      </c>
      <c r="AB76" s="36">
        <f>IF(OR($A76="",$B76="",$C76="",N($D76)=0),"",IF(MOD(23-$B76,52)&gt;MOD($C76-$B76,52),"",SUMPRODUCT((Sätze!$B$2:$B$251=$A76)*(Wochenmengen!$C$2:$C$251&gt;0)*(MOD(23-Wochenmengen!$C$2:$C$251,52)&lt;=MOD(Wochenmengen!$D$2:$D$251-Wochenmengen!$C$2:$C$251,52))*Wochenmengen!$F$2:$F$251)/$D76))</f>
        <v/>
      </c>
      <c r="AC76" s="36">
        <f>IF(OR($A76="",$B76="",$C76="",N($D76)=0),"",IF(MOD(24-$B76,52)&gt;MOD($C76-$B76,52),"",SUMPRODUCT((Sätze!$B$2:$B$251=$A76)*(Wochenmengen!$C$2:$C$251&gt;0)*(MOD(24-Wochenmengen!$C$2:$C$251,52)&lt;=MOD(Wochenmengen!$D$2:$D$251-Wochenmengen!$C$2:$C$251,52))*Wochenmengen!$F$2:$F$251)/$D76))</f>
        <v/>
      </c>
      <c r="AD76" s="36">
        <f>IF(OR($A76="",$B76="",$C76="",N($D76)=0),"",IF(MOD(25-$B76,52)&gt;MOD($C76-$B76,52),"",SUMPRODUCT((Sätze!$B$2:$B$251=$A76)*(Wochenmengen!$C$2:$C$251&gt;0)*(MOD(25-Wochenmengen!$C$2:$C$251,52)&lt;=MOD(Wochenmengen!$D$2:$D$251-Wochenmengen!$C$2:$C$251,52))*Wochenmengen!$F$2:$F$251)/$D76))</f>
        <v/>
      </c>
      <c r="AE76" s="36">
        <f>IF(OR($A76="",$B76="",$C76="",N($D76)=0),"",IF(MOD(26-$B76,52)&gt;MOD($C76-$B76,52),"",SUMPRODUCT((Sätze!$B$2:$B$251=$A76)*(Wochenmengen!$C$2:$C$251&gt;0)*(MOD(26-Wochenmengen!$C$2:$C$251,52)&lt;=MOD(Wochenmengen!$D$2:$D$251-Wochenmengen!$C$2:$C$251,52))*Wochenmengen!$F$2:$F$251)/$D76))</f>
        <v/>
      </c>
      <c r="AF76" s="36">
        <f>IF(OR($A76="",$B76="",$C76="",N($D76)=0),"",IF(MOD(27-$B76,52)&gt;MOD($C76-$B76,52),"",SUMPRODUCT((Sätze!$B$2:$B$251=$A76)*(Wochenmengen!$C$2:$C$251&gt;0)*(MOD(27-Wochenmengen!$C$2:$C$251,52)&lt;=MOD(Wochenmengen!$D$2:$D$251-Wochenmengen!$C$2:$C$251,52))*Wochenmengen!$F$2:$F$251)/$D76))</f>
        <v/>
      </c>
      <c r="AG76" s="36">
        <f>IF(OR($A76="",$B76="",$C76="",N($D76)=0),"",IF(MOD(28-$B76,52)&gt;MOD($C76-$B76,52),"",SUMPRODUCT((Sätze!$B$2:$B$251=$A76)*(Wochenmengen!$C$2:$C$251&gt;0)*(MOD(28-Wochenmengen!$C$2:$C$251,52)&lt;=MOD(Wochenmengen!$D$2:$D$251-Wochenmengen!$C$2:$C$251,52))*Wochenmengen!$F$2:$F$251)/$D76))</f>
        <v/>
      </c>
      <c r="AH76" s="36">
        <f>IF(OR($A76="",$B76="",$C76="",N($D76)=0),"",IF(MOD(29-$B76,52)&gt;MOD($C76-$B76,52),"",SUMPRODUCT((Sätze!$B$2:$B$251=$A76)*(Wochenmengen!$C$2:$C$251&gt;0)*(MOD(29-Wochenmengen!$C$2:$C$251,52)&lt;=MOD(Wochenmengen!$D$2:$D$251-Wochenmengen!$C$2:$C$251,52))*Wochenmengen!$F$2:$F$251)/$D76))</f>
        <v/>
      </c>
      <c r="AI76" s="36">
        <f>IF(OR($A76="",$B76="",$C76="",N($D76)=0),"",IF(MOD(30-$B76,52)&gt;MOD($C76-$B76,52),"",SUMPRODUCT((Sätze!$B$2:$B$251=$A76)*(Wochenmengen!$C$2:$C$251&gt;0)*(MOD(30-Wochenmengen!$C$2:$C$251,52)&lt;=MOD(Wochenmengen!$D$2:$D$251-Wochenmengen!$C$2:$C$251,52))*Wochenmengen!$F$2:$F$251)/$D76))</f>
        <v/>
      </c>
      <c r="AJ76" s="36">
        <f>IF(OR($A76="",$B76="",$C76="",N($D76)=0),"",IF(MOD(31-$B76,52)&gt;MOD($C76-$B76,52),"",SUMPRODUCT((Sätze!$B$2:$B$251=$A76)*(Wochenmengen!$C$2:$C$251&gt;0)*(MOD(31-Wochenmengen!$C$2:$C$251,52)&lt;=MOD(Wochenmengen!$D$2:$D$251-Wochenmengen!$C$2:$C$251,52))*Wochenmengen!$F$2:$F$251)/$D76))</f>
        <v/>
      </c>
      <c r="AK76" s="36">
        <f>IF(OR($A76="",$B76="",$C76="",N($D76)=0),"",IF(MOD(32-$B76,52)&gt;MOD($C76-$B76,52),"",SUMPRODUCT((Sätze!$B$2:$B$251=$A76)*(Wochenmengen!$C$2:$C$251&gt;0)*(MOD(32-Wochenmengen!$C$2:$C$251,52)&lt;=MOD(Wochenmengen!$D$2:$D$251-Wochenmengen!$C$2:$C$251,52))*Wochenmengen!$F$2:$F$251)/$D76))</f>
        <v/>
      </c>
      <c r="AL76" s="36">
        <f>IF(OR($A76="",$B76="",$C76="",N($D76)=0),"",IF(MOD(33-$B76,52)&gt;MOD($C76-$B76,52),"",SUMPRODUCT((Sätze!$B$2:$B$251=$A76)*(Wochenmengen!$C$2:$C$251&gt;0)*(MOD(33-Wochenmengen!$C$2:$C$251,52)&lt;=MOD(Wochenmengen!$D$2:$D$251-Wochenmengen!$C$2:$C$251,52))*Wochenmengen!$F$2:$F$251)/$D76))</f>
        <v/>
      </c>
      <c r="AM76" s="36">
        <f>IF(OR($A76="",$B76="",$C76="",N($D76)=0),"",IF(MOD(34-$B76,52)&gt;MOD($C76-$B76,52),"",SUMPRODUCT((Sätze!$B$2:$B$251=$A76)*(Wochenmengen!$C$2:$C$251&gt;0)*(MOD(34-Wochenmengen!$C$2:$C$251,52)&lt;=MOD(Wochenmengen!$D$2:$D$251-Wochenmengen!$C$2:$C$251,52))*Wochenmengen!$F$2:$F$251)/$D76))</f>
        <v/>
      </c>
      <c r="AN76" s="36">
        <f>IF(OR($A76="",$B76="",$C76="",N($D76)=0),"",IF(MOD(35-$B76,52)&gt;MOD($C76-$B76,52),"",SUMPRODUCT((Sätze!$B$2:$B$251=$A76)*(Wochenmengen!$C$2:$C$251&gt;0)*(MOD(35-Wochenmengen!$C$2:$C$251,52)&lt;=MOD(Wochenmengen!$D$2:$D$251-Wochenmengen!$C$2:$C$251,52))*Wochenmengen!$F$2:$F$251)/$D76))</f>
        <v/>
      </c>
      <c r="AO76" s="36">
        <f>IF(OR($A76="",$B76="",$C76="",N($D76)=0),"",IF(MOD(36-$B76,52)&gt;MOD($C76-$B76,52),"",SUMPRODUCT((Sätze!$B$2:$B$251=$A76)*(Wochenmengen!$C$2:$C$251&gt;0)*(MOD(36-Wochenmengen!$C$2:$C$251,52)&lt;=MOD(Wochenmengen!$D$2:$D$251-Wochenmengen!$C$2:$C$251,52))*Wochenmengen!$F$2:$F$251)/$D76))</f>
        <v/>
      </c>
      <c r="AP76" s="36">
        <f>IF(OR($A76="",$B76="",$C76="",N($D76)=0),"",IF(MOD(37-$B76,52)&gt;MOD($C76-$B76,52),"",SUMPRODUCT((Sätze!$B$2:$B$251=$A76)*(Wochenmengen!$C$2:$C$251&gt;0)*(MOD(37-Wochenmengen!$C$2:$C$251,52)&lt;=MOD(Wochenmengen!$D$2:$D$251-Wochenmengen!$C$2:$C$251,52))*Wochenmengen!$F$2:$F$251)/$D76))</f>
        <v/>
      </c>
      <c r="AQ76" s="36">
        <f>IF(OR($A76="",$B76="",$C76="",N($D76)=0),"",IF(MOD(38-$B76,52)&gt;MOD($C76-$B76,52),"",SUMPRODUCT((Sätze!$B$2:$B$251=$A76)*(Wochenmengen!$C$2:$C$251&gt;0)*(MOD(38-Wochenmengen!$C$2:$C$251,52)&lt;=MOD(Wochenmengen!$D$2:$D$251-Wochenmengen!$C$2:$C$251,52))*Wochenmengen!$F$2:$F$251)/$D76))</f>
        <v/>
      </c>
      <c r="AR76" s="36">
        <f>IF(OR($A76="",$B76="",$C76="",N($D76)=0),"",IF(MOD(39-$B76,52)&gt;MOD($C76-$B76,52),"",SUMPRODUCT((Sätze!$B$2:$B$251=$A76)*(Wochenmengen!$C$2:$C$251&gt;0)*(MOD(39-Wochenmengen!$C$2:$C$251,52)&lt;=MOD(Wochenmengen!$D$2:$D$251-Wochenmengen!$C$2:$C$251,52))*Wochenmengen!$F$2:$F$251)/$D76))</f>
        <v/>
      </c>
      <c r="AS76" s="36">
        <f>IF(OR($A76="",$B76="",$C76="",N($D76)=0),"",IF(MOD(40-$B76,52)&gt;MOD($C76-$B76,52),"",SUMPRODUCT((Sätze!$B$2:$B$251=$A76)*(Wochenmengen!$C$2:$C$251&gt;0)*(MOD(40-Wochenmengen!$C$2:$C$251,52)&lt;=MOD(Wochenmengen!$D$2:$D$251-Wochenmengen!$C$2:$C$251,52))*Wochenmengen!$F$2:$F$251)/$D76))</f>
        <v/>
      </c>
      <c r="AT76" s="36">
        <f>IF(OR($A76="",$B76="",$C76="",N($D76)=0),"",IF(MOD(41-$B76,52)&gt;MOD($C76-$B76,52),"",SUMPRODUCT((Sätze!$B$2:$B$251=$A76)*(Wochenmengen!$C$2:$C$251&gt;0)*(MOD(41-Wochenmengen!$C$2:$C$251,52)&lt;=MOD(Wochenmengen!$D$2:$D$251-Wochenmengen!$C$2:$C$251,52))*Wochenmengen!$F$2:$F$251)/$D76))</f>
        <v/>
      </c>
      <c r="AU76" s="36">
        <f>IF(OR($A76="",$B76="",$C76="",N($D76)=0),"",IF(MOD(42-$B76,52)&gt;MOD($C76-$B76,52),"",SUMPRODUCT((Sätze!$B$2:$B$251=$A76)*(Wochenmengen!$C$2:$C$251&gt;0)*(MOD(42-Wochenmengen!$C$2:$C$251,52)&lt;=MOD(Wochenmengen!$D$2:$D$251-Wochenmengen!$C$2:$C$251,52))*Wochenmengen!$F$2:$F$251)/$D76))</f>
        <v/>
      </c>
      <c r="AV76" s="36">
        <f>IF(OR($A76="",$B76="",$C76="",N($D76)=0),"",IF(MOD(43-$B76,52)&gt;MOD($C76-$B76,52),"",SUMPRODUCT((Sätze!$B$2:$B$251=$A76)*(Wochenmengen!$C$2:$C$251&gt;0)*(MOD(43-Wochenmengen!$C$2:$C$251,52)&lt;=MOD(Wochenmengen!$D$2:$D$251-Wochenmengen!$C$2:$C$251,52))*Wochenmengen!$F$2:$F$251)/$D76))</f>
        <v/>
      </c>
      <c r="AW76" s="36">
        <f>IF(OR($A76="",$B76="",$C76="",N($D76)=0),"",IF(MOD(44-$B76,52)&gt;MOD($C76-$B76,52),"",SUMPRODUCT((Sätze!$B$2:$B$251=$A76)*(Wochenmengen!$C$2:$C$251&gt;0)*(MOD(44-Wochenmengen!$C$2:$C$251,52)&lt;=MOD(Wochenmengen!$D$2:$D$251-Wochenmengen!$C$2:$C$251,52))*Wochenmengen!$F$2:$F$251)/$D76))</f>
        <v/>
      </c>
      <c r="AX76" s="36">
        <f>IF(OR($A76="",$B76="",$C76="",N($D76)=0),"",IF(MOD(45-$B76,52)&gt;MOD($C76-$B76,52),"",SUMPRODUCT((Sätze!$B$2:$B$251=$A76)*(Wochenmengen!$C$2:$C$251&gt;0)*(MOD(45-Wochenmengen!$C$2:$C$251,52)&lt;=MOD(Wochenmengen!$D$2:$D$251-Wochenmengen!$C$2:$C$251,52))*Wochenmengen!$F$2:$F$251)/$D76))</f>
        <v/>
      </c>
      <c r="AY76" s="36">
        <f>IF(OR($A76="",$B76="",$C76="",N($D76)=0),"",IF(MOD(46-$B76,52)&gt;MOD($C76-$B76,52),"",SUMPRODUCT((Sätze!$B$2:$B$251=$A76)*(Wochenmengen!$C$2:$C$251&gt;0)*(MOD(46-Wochenmengen!$C$2:$C$251,52)&lt;=MOD(Wochenmengen!$D$2:$D$251-Wochenmengen!$C$2:$C$251,52))*Wochenmengen!$F$2:$F$251)/$D76))</f>
        <v/>
      </c>
      <c r="AZ76" s="36">
        <f>IF(OR($A76="",$B76="",$C76="",N($D76)=0),"",IF(MOD(47-$B76,52)&gt;MOD($C76-$B76,52),"",SUMPRODUCT((Sätze!$B$2:$B$251=$A76)*(Wochenmengen!$C$2:$C$251&gt;0)*(MOD(47-Wochenmengen!$C$2:$C$251,52)&lt;=MOD(Wochenmengen!$D$2:$D$251-Wochenmengen!$C$2:$C$251,52))*Wochenmengen!$F$2:$F$251)/$D76))</f>
        <v/>
      </c>
      <c r="BA76" s="36">
        <f>IF(OR($A76="",$B76="",$C76="",N($D76)=0),"",IF(MOD(48-$B76,52)&gt;MOD($C76-$B76,52),"",SUMPRODUCT((Sätze!$B$2:$B$251=$A76)*(Wochenmengen!$C$2:$C$251&gt;0)*(MOD(48-Wochenmengen!$C$2:$C$251,52)&lt;=MOD(Wochenmengen!$D$2:$D$251-Wochenmengen!$C$2:$C$251,52))*Wochenmengen!$F$2:$F$251)/$D76))</f>
        <v/>
      </c>
      <c r="BB76" s="36">
        <f>IF(OR($A76="",$B76="",$C76="",N($D76)=0),"",IF(MOD(49-$B76,52)&gt;MOD($C76-$B76,52),"",SUMPRODUCT((Sätze!$B$2:$B$251=$A76)*(Wochenmengen!$C$2:$C$251&gt;0)*(MOD(49-Wochenmengen!$C$2:$C$251,52)&lt;=MOD(Wochenmengen!$D$2:$D$251-Wochenmengen!$C$2:$C$251,52))*Wochenmengen!$F$2:$F$251)/$D76))</f>
        <v/>
      </c>
      <c r="BC76" s="36">
        <f>IF(OR($A76="",$B76="",$C76="",N($D76)=0),"",IF(MOD(50-$B76,52)&gt;MOD($C76-$B76,52),"",SUMPRODUCT((Sätze!$B$2:$B$251=$A76)*(Wochenmengen!$C$2:$C$251&gt;0)*(MOD(50-Wochenmengen!$C$2:$C$251,52)&lt;=MOD(Wochenmengen!$D$2:$D$251-Wochenmengen!$C$2:$C$251,52))*Wochenmengen!$F$2:$F$251)/$D76))</f>
        <v/>
      </c>
      <c r="BD76" s="36">
        <f>IF(OR($A76="",$B76="",$C76="",N($D76)=0),"",IF(MOD(51-$B76,52)&gt;MOD($C76-$B76,52),"",SUMPRODUCT((Sätze!$B$2:$B$251=$A76)*(Wochenmengen!$C$2:$C$251&gt;0)*(MOD(51-Wochenmengen!$C$2:$C$251,52)&lt;=MOD(Wochenmengen!$D$2:$D$251-Wochenmengen!$C$2:$C$251,52))*Wochenmengen!$F$2:$F$251)/$D76))</f>
        <v/>
      </c>
      <c r="BE76" s="36">
        <f>IF(OR($A76="",$B76="",$C76="",N($D76)=0),"",IF(MOD(52-$B76,52)&gt;MOD($C76-$B76,52),"",SUMPRODUCT((Sätze!$B$2:$B$251=$A76)*(Wochenmengen!$C$2:$C$251&gt;0)*(MOD(52-Wochenmengen!$C$2:$C$251,52)&lt;=MOD(Wochenmengen!$D$2:$D$251-Wochenmengen!$C$2:$C$251,52))*Wochenmengen!$F$2:$F$251)/$D76))</f>
        <v/>
      </c>
      <c r="BF76" s="26">
        <f>IF($A76="","",SUMPRODUCT((F76:BE76&lt;&gt;"")*(F76:BE76&lt;1)))</f>
        <v/>
      </c>
    </row>
    <row r="77">
      <c r="A77" s="10">
        <f>IF(Bedarf!$B83="","",Bedarf!$B83)</f>
        <v/>
      </c>
      <c r="B77" s="26">
        <f>IF($A77="","",IF(Bedarf!$E83&lt;&gt;"",Bedarf!$E83,IFERROR(IF(_xlfn.MINIFS(Sätze!$H$2:$H$251,Sätze!$B$2:$B$251,$A77)=0,"",_xlfn.MINIFS(Sätze!$H$2:$H$251,Sätze!$B$2:$B$251,$A77)),"")))</f>
        <v/>
      </c>
      <c r="C77" s="26">
        <f>IF($A77="","",IF(Bedarf!$F83&lt;&gt;"",Bedarf!$F83,IFERROR(IF(_xlfn.MAXIFS(Sätze!$I$2:$I$251,Sätze!$B$2:$B$251,$A77)=0,"",_xlfn.MAXIFS(Sätze!$I$2:$I$251,Sätze!$B$2:$B$251,$A77)),"")))</f>
        <v/>
      </c>
      <c r="D77" s="15">
        <f>IF(OR($A77="",N(Bedarf!$G83)=0),"",Bedarf!$G83)</f>
        <v/>
      </c>
      <c r="E77" s="10">
        <f>IF($A77="","",T(Bedarf!$D83))</f>
        <v/>
      </c>
      <c r="F77" s="36">
        <f>IF(OR($A77="",$B77="",$C77="",N($D77)=0),"",IF(MOD(1-$B77,52)&gt;MOD($C77-$B77,52),"",SUMPRODUCT((Sätze!$B$2:$B$251=$A77)*(Wochenmengen!$C$2:$C$251&gt;0)*(MOD(1-Wochenmengen!$C$2:$C$251,52)&lt;=MOD(Wochenmengen!$D$2:$D$251-Wochenmengen!$C$2:$C$251,52))*Wochenmengen!$F$2:$F$251)/$D77))</f>
        <v/>
      </c>
      <c r="G77" s="36">
        <f>IF(OR($A77="",$B77="",$C77="",N($D77)=0),"",IF(MOD(2-$B77,52)&gt;MOD($C77-$B77,52),"",SUMPRODUCT((Sätze!$B$2:$B$251=$A77)*(Wochenmengen!$C$2:$C$251&gt;0)*(MOD(2-Wochenmengen!$C$2:$C$251,52)&lt;=MOD(Wochenmengen!$D$2:$D$251-Wochenmengen!$C$2:$C$251,52))*Wochenmengen!$F$2:$F$251)/$D77))</f>
        <v/>
      </c>
      <c r="H77" s="36">
        <f>IF(OR($A77="",$B77="",$C77="",N($D77)=0),"",IF(MOD(3-$B77,52)&gt;MOD($C77-$B77,52),"",SUMPRODUCT((Sätze!$B$2:$B$251=$A77)*(Wochenmengen!$C$2:$C$251&gt;0)*(MOD(3-Wochenmengen!$C$2:$C$251,52)&lt;=MOD(Wochenmengen!$D$2:$D$251-Wochenmengen!$C$2:$C$251,52))*Wochenmengen!$F$2:$F$251)/$D77))</f>
        <v/>
      </c>
      <c r="I77" s="36">
        <f>IF(OR($A77="",$B77="",$C77="",N($D77)=0),"",IF(MOD(4-$B77,52)&gt;MOD($C77-$B77,52),"",SUMPRODUCT((Sätze!$B$2:$B$251=$A77)*(Wochenmengen!$C$2:$C$251&gt;0)*(MOD(4-Wochenmengen!$C$2:$C$251,52)&lt;=MOD(Wochenmengen!$D$2:$D$251-Wochenmengen!$C$2:$C$251,52))*Wochenmengen!$F$2:$F$251)/$D77))</f>
        <v/>
      </c>
      <c r="J77" s="36">
        <f>IF(OR($A77="",$B77="",$C77="",N($D77)=0),"",IF(MOD(5-$B77,52)&gt;MOD($C77-$B77,52),"",SUMPRODUCT((Sätze!$B$2:$B$251=$A77)*(Wochenmengen!$C$2:$C$251&gt;0)*(MOD(5-Wochenmengen!$C$2:$C$251,52)&lt;=MOD(Wochenmengen!$D$2:$D$251-Wochenmengen!$C$2:$C$251,52))*Wochenmengen!$F$2:$F$251)/$D77))</f>
        <v/>
      </c>
      <c r="K77" s="36">
        <f>IF(OR($A77="",$B77="",$C77="",N($D77)=0),"",IF(MOD(6-$B77,52)&gt;MOD($C77-$B77,52),"",SUMPRODUCT((Sätze!$B$2:$B$251=$A77)*(Wochenmengen!$C$2:$C$251&gt;0)*(MOD(6-Wochenmengen!$C$2:$C$251,52)&lt;=MOD(Wochenmengen!$D$2:$D$251-Wochenmengen!$C$2:$C$251,52))*Wochenmengen!$F$2:$F$251)/$D77))</f>
        <v/>
      </c>
      <c r="L77" s="36">
        <f>IF(OR($A77="",$B77="",$C77="",N($D77)=0),"",IF(MOD(7-$B77,52)&gt;MOD($C77-$B77,52),"",SUMPRODUCT((Sätze!$B$2:$B$251=$A77)*(Wochenmengen!$C$2:$C$251&gt;0)*(MOD(7-Wochenmengen!$C$2:$C$251,52)&lt;=MOD(Wochenmengen!$D$2:$D$251-Wochenmengen!$C$2:$C$251,52))*Wochenmengen!$F$2:$F$251)/$D77))</f>
        <v/>
      </c>
      <c r="M77" s="36">
        <f>IF(OR($A77="",$B77="",$C77="",N($D77)=0),"",IF(MOD(8-$B77,52)&gt;MOD($C77-$B77,52),"",SUMPRODUCT((Sätze!$B$2:$B$251=$A77)*(Wochenmengen!$C$2:$C$251&gt;0)*(MOD(8-Wochenmengen!$C$2:$C$251,52)&lt;=MOD(Wochenmengen!$D$2:$D$251-Wochenmengen!$C$2:$C$251,52))*Wochenmengen!$F$2:$F$251)/$D77))</f>
        <v/>
      </c>
      <c r="N77" s="36">
        <f>IF(OR($A77="",$B77="",$C77="",N($D77)=0),"",IF(MOD(9-$B77,52)&gt;MOD($C77-$B77,52),"",SUMPRODUCT((Sätze!$B$2:$B$251=$A77)*(Wochenmengen!$C$2:$C$251&gt;0)*(MOD(9-Wochenmengen!$C$2:$C$251,52)&lt;=MOD(Wochenmengen!$D$2:$D$251-Wochenmengen!$C$2:$C$251,52))*Wochenmengen!$F$2:$F$251)/$D77))</f>
        <v/>
      </c>
      <c r="O77" s="36">
        <f>IF(OR($A77="",$B77="",$C77="",N($D77)=0),"",IF(MOD(10-$B77,52)&gt;MOD($C77-$B77,52),"",SUMPRODUCT((Sätze!$B$2:$B$251=$A77)*(Wochenmengen!$C$2:$C$251&gt;0)*(MOD(10-Wochenmengen!$C$2:$C$251,52)&lt;=MOD(Wochenmengen!$D$2:$D$251-Wochenmengen!$C$2:$C$251,52))*Wochenmengen!$F$2:$F$251)/$D77))</f>
        <v/>
      </c>
      <c r="P77" s="36">
        <f>IF(OR($A77="",$B77="",$C77="",N($D77)=0),"",IF(MOD(11-$B77,52)&gt;MOD($C77-$B77,52),"",SUMPRODUCT((Sätze!$B$2:$B$251=$A77)*(Wochenmengen!$C$2:$C$251&gt;0)*(MOD(11-Wochenmengen!$C$2:$C$251,52)&lt;=MOD(Wochenmengen!$D$2:$D$251-Wochenmengen!$C$2:$C$251,52))*Wochenmengen!$F$2:$F$251)/$D77))</f>
        <v/>
      </c>
      <c r="Q77" s="36">
        <f>IF(OR($A77="",$B77="",$C77="",N($D77)=0),"",IF(MOD(12-$B77,52)&gt;MOD($C77-$B77,52),"",SUMPRODUCT((Sätze!$B$2:$B$251=$A77)*(Wochenmengen!$C$2:$C$251&gt;0)*(MOD(12-Wochenmengen!$C$2:$C$251,52)&lt;=MOD(Wochenmengen!$D$2:$D$251-Wochenmengen!$C$2:$C$251,52))*Wochenmengen!$F$2:$F$251)/$D77))</f>
        <v/>
      </c>
      <c r="R77" s="36">
        <f>IF(OR($A77="",$B77="",$C77="",N($D77)=0),"",IF(MOD(13-$B77,52)&gt;MOD($C77-$B77,52),"",SUMPRODUCT((Sätze!$B$2:$B$251=$A77)*(Wochenmengen!$C$2:$C$251&gt;0)*(MOD(13-Wochenmengen!$C$2:$C$251,52)&lt;=MOD(Wochenmengen!$D$2:$D$251-Wochenmengen!$C$2:$C$251,52))*Wochenmengen!$F$2:$F$251)/$D77))</f>
        <v/>
      </c>
      <c r="S77" s="36">
        <f>IF(OR($A77="",$B77="",$C77="",N($D77)=0),"",IF(MOD(14-$B77,52)&gt;MOD($C77-$B77,52),"",SUMPRODUCT((Sätze!$B$2:$B$251=$A77)*(Wochenmengen!$C$2:$C$251&gt;0)*(MOD(14-Wochenmengen!$C$2:$C$251,52)&lt;=MOD(Wochenmengen!$D$2:$D$251-Wochenmengen!$C$2:$C$251,52))*Wochenmengen!$F$2:$F$251)/$D77))</f>
        <v/>
      </c>
      <c r="T77" s="36">
        <f>IF(OR($A77="",$B77="",$C77="",N($D77)=0),"",IF(MOD(15-$B77,52)&gt;MOD($C77-$B77,52),"",SUMPRODUCT((Sätze!$B$2:$B$251=$A77)*(Wochenmengen!$C$2:$C$251&gt;0)*(MOD(15-Wochenmengen!$C$2:$C$251,52)&lt;=MOD(Wochenmengen!$D$2:$D$251-Wochenmengen!$C$2:$C$251,52))*Wochenmengen!$F$2:$F$251)/$D77))</f>
        <v/>
      </c>
      <c r="U77" s="36">
        <f>IF(OR($A77="",$B77="",$C77="",N($D77)=0),"",IF(MOD(16-$B77,52)&gt;MOD($C77-$B77,52),"",SUMPRODUCT((Sätze!$B$2:$B$251=$A77)*(Wochenmengen!$C$2:$C$251&gt;0)*(MOD(16-Wochenmengen!$C$2:$C$251,52)&lt;=MOD(Wochenmengen!$D$2:$D$251-Wochenmengen!$C$2:$C$251,52))*Wochenmengen!$F$2:$F$251)/$D77))</f>
        <v/>
      </c>
      <c r="V77" s="36">
        <f>IF(OR($A77="",$B77="",$C77="",N($D77)=0),"",IF(MOD(17-$B77,52)&gt;MOD($C77-$B77,52),"",SUMPRODUCT((Sätze!$B$2:$B$251=$A77)*(Wochenmengen!$C$2:$C$251&gt;0)*(MOD(17-Wochenmengen!$C$2:$C$251,52)&lt;=MOD(Wochenmengen!$D$2:$D$251-Wochenmengen!$C$2:$C$251,52))*Wochenmengen!$F$2:$F$251)/$D77))</f>
        <v/>
      </c>
      <c r="W77" s="36">
        <f>IF(OR($A77="",$B77="",$C77="",N($D77)=0),"",IF(MOD(18-$B77,52)&gt;MOD($C77-$B77,52),"",SUMPRODUCT((Sätze!$B$2:$B$251=$A77)*(Wochenmengen!$C$2:$C$251&gt;0)*(MOD(18-Wochenmengen!$C$2:$C$251,52)&lt;=MOD(Wochenmengen!$D$2:$D$251-Wochenmengen!$C$2:$C$251,52))*Wochenmengen!$F$2:$F$251)/$D77))</f>
        <v/>
      </c>
      <c r="X77" s="36">
        <f>IF(OR($A77="",$B77="",$C77="",N($D77)=0),"",IF(MOD(19-$B77,52)&gt;MOD($C77-$B77,52),"",SUMPRODUCT((Sätze!$B$2:$B$251=$A77)*(Wochenmengen!$C$2:$C$251&gt;0)*(MOD(19-Wochenmengen!$C$2:$C$251,52)&lt;=MOD(Wochenmengen!$D$2:$D$251-Wochenmengen!$C$2:$C$251,52))*Wochenmengen!$F$2:$F$251)/$D77))</f>
        <v/>
      </c>
      <c r="Y77" s="36">
        <f>IF(OR($A77="",$B77="",$C77="",N($D77)=0),"",IF(MOD(20-$B77,52)&gt;MOD($C77-$B77,52),"",SUMPRODUCT((Sätze!$B$2:$B$251=$A77)*(Wochenmengen!$C$2:$C$251&gt;0)*(MOD(20-Wochenmengen!$C$2:$C$251,52)&lt;=MOD(Wochenmengen!$D$2:$D$251-Wochenmengen!$C$2:$C$251,52))*Wochenmengen!$F$2:$F$251)/$D77))</f>
        <v/>
      </c>
      <c r="Z77" s="36">
        <f>IF(OR($A77="",$B77="",$C77="",N($D77)=0),"",IF(MOD(21-$B77,52)&gt;MOD($C77-$B77,52),"",SUMPRODUCT((Sätze!$B$2:$B$251=$A77)*(Wochenmengen!$C$2:$C$251&gt;0)*(MOD(21-Wochenmengen!$C$2:$C$251,52)&lt;=MOD(Wochenmengen!$D$2:$D$251-Wochenmengen!$C$2:$C$251,52))*Wochenmengen!$F$2:$F$251)/$D77))</f>
        <v/>
      </c>
      <c r="AA77" s="36">
        <f>IF(OR($A77="",$B77="",$C77="",N($D77)=0),"",IF(MOD(22-$B77,52)&gt;MOD($C77-$B77,52),"",SUMPRODUCT((Sätze!$B$2:$B$251=$A77)*(Wochenmengen!$C$2:$C$251&gt;0)*(MOD(22-Wochenmengen!$C$2:$C$251,52)&lt;=MOD(Wochenmengen!$D$2:$D$251-Wochenmengen!$C$2:$C$251,52))*Wochenmengen!$F$2:$F$251)/$D77))</f>
        <v/>
      </c>
      <c r="AB77" s="36">
        <f>IF(OR($A77="",$B77="",$C77="",N($D77)=0),"",IF(MOD(23-$B77,52)&gt;MOD($C77-$B77,52),"",SUMPRODUCT((Sätze!$B$2:$B$251=$A77)*(Wochenmengen!$C$2:$C$251&gt;0)*(MOD(23-Wochenmengen!$C$2:$C$251,52)&lt;=MOD(Wochenmengen!$D$2:$D$251-Wochenmengen!$C$2:$C$251,52))*Wochenmengen!$F$2:$F$251)/$D77))</f>
        <v/>
      </c>
      <c r="AC77" s="36">
        <f>IF(OR($A77="",$B77="",$C77="",N($D77)=0),"",IF(MOD(24-$B77,52)&gt;MOD($C77-$B77,52),"",SUMPRODUCT((Sätze!$B$2:$B$251=$A77)*(Wochenmengen!$C$2:$C$251&gt;0)*(MOD(24-Wochenmengen!$C$2:$C$251,52)&lt;=MOD(Wochenmengen!$D$2:$D$251-Wochenmengen!$C$2:$C$251,52))*Wochenmengen!$F$2:$F$251)/$D77))</f>
        <v/>
      </c>
      <c r="AD77" s="36">
        <f>IF(OR($A77="",$B77="",$C77="",N($D77)=0),"",IF(MOD(25-$B77,52)&gt;MOD($C77-$B77,52),"",SUMPRODUCT((Sätze!$B$2:$B$251=$A77)*(Wochenmengen!$C$2:$C$251&gt;0)*(MOD(25-Wochenmengen!$C$2:$C$251,52)&lt;=MOD(Wochenmengen!$D$2:$D$251-Wochenmengen!$C$2:$C$251,52))*Wochenmengen!$F$2:$F$251)/$D77))</f>
        <v/>
      </c>
      <c r="AE77" s="36">
        <f>IF(OR($A77="",$B77="",$C77="",N($D77)=0),"",IF(MOD(26-$B77,52)&gt;MOD($C77-$B77,52),"",SUMPRODUCT((Sätze!$B$2:$B$251=$A77)*(Wochenmengen!$C$2:$C$251&gt;0)*(MOD(26-Wochenmengen!$C$2:$C$251,52)&lt;=MOD(Wochenmengen!$D$2:$D$251-Wochenmengen!$C$2:$C$251,52))*Wochenmengen!$F$2:$F$251)/$D77))</f>
        <v/>
      </c>
      <c r="AF77" s="36">
        <f>IF(OR($A77="",$B77="",$C77="",N($D77)=0),"",IF(MOD(27-$B77,52)&gt;MOD($C77-$B77,52),"",SUMPRODUCT((Sätze!$B$2:$B$251=$A77)*(Wochenmengen!$C$2:$C$251&gt;0)*(MOD(27-Wochenmengen!$C$2:$C$251,52)&lt;=MOD(Wochenmengen!$D$2:$D$251-Wochenmengen!$C$2:$C$251,52))*Wochenmengen!$F$2:$F$251)/$D77))</f>
        <v/>
      </c>
      <c r="AG77" s="36">
        <f>IF(OR($A77="",$B77="",$C77="",N($D77)=0),"",IF(MOD(28-$B77,52)&gt;MOD($C77-$B77,52),"",SUMPRODUCT((Sätze!$B$2:$B$251=$A77)*(Wochenmengen!$C$2:$C$251&gt;0)*(MOD(28-Wochenmengen!$C$2:$C$251,52)&lt;=MOD(Wochenmengen!$D$2:$D$251-Wochenmengen!$C$2:$C$251,52))*Wochenmengen!$F$2:$F$251)/$D77))</f>
        <v/>
      </c>
      <c r="AH77" s="36">
        <f>IF(OR($A77="",$B77="",$C77="",N($D77)=0),"",IF(MOD(29-$B77,52)&gt;MOD($C77-$B77,52),"",SUMPRODUCT((Sätze!$B$2:$B$251=$A77)*(Wochenmengen!$C$2:$C$251&gt;0)*(MOD(29-Wochenmengen!$C$2:$C$251,52)&lt;=MOD(Wochenmengen!$D$2:$D$251-Wochenmengen!$C$2:$C$251,52))*Wochenmengen!$F$2:$F$251)/$D77))</f>
        <v/>
      </c>
      <c r="AI77" s="36">
        <f>IF(OR($A77="",$B77="",$C77="",N($D77)=0),"",IF(MOD(30-$B77,52)&gt;MOD($C77-$B77,52),"",SUMPRODUCT((Sätze!$B$2:$B$251=$A77)*(Wochenmengen!$C$2:$C$251&gt;0)*(MOD(30-Wochenmengen!$C$2:$C$251,52)&lt;=MOD(Wochenmengen!$D$2:$D$251-Wochenmengen!$C$2:$C$251,52))*Wochenmengen!$F$2:$F$251)/$D77))</f>
        <v/>
      </c>
      <c r="AJ77" s="36">
        <f>IF(OR($A77="",$B77="",$C77="",N($D77)=0),"",IF(MOD(31-$B77,52)&gt;MOD($C77-$B77,52),"",SUMPRODUCT((Sätze!$B$2:$B$251=$A77)*(Wochenmengen!$C$2:$C$251&gt;0)*(MOD(31-Wochenmengen!$C$2:$C$251,52)&lt;=MOD(Wochenmengen!$D$2:$D$251-Wochenmengen!$C$2:$C$251,52))*Wochenmengen!$F$2:$F$251)/$D77))</f>
        <v/>
      </c>
      <c r="AK77" s="36">
        <f>IF(OR($A77="",$B77="",$C77="",N($D77)=0),"",IF(MOD(32-$B77,52)&gt;MOD($C77-$B77,52),"",SUMPRODUCT((Sätze!$B$2:$B$251=$A77)*(Wochenmengen!$C$2:$C$251&gt;0)*(MOD(32-Wochenmengen!$C$2:$C$251,52)&lt;=MOD(Wochenmengen!$D$2:$D$251-Wochenmengen!$C$2:$C$251,52))*Wochenmengen!$F$2:$F$251)/$D77))</f>
        <v/>
      </c>
      <c r="AL77" s="36">
        <f>IF(OR($A77="",$B77="",$C77="",N($D77)=0),"",IF(MOD(33-$B77,52)&gt;MOD($C77-$B77,52),"",SUMPRODUCT((Sätze!$B$2:$B$251=$A77)*(Wochenmengen!$C$2:$C$251&gt;0)*(MOD(33-Wochenmengen!$C$2:$C$251,52)&lt;=MOD(Wochenmengen!$D$2:$D$251-Wochenmengen!$C$2:$C$251,52))*Wochenmengen!$F$2:$F$251)/$D77))</f>
        <v/>
      </c>
      <c r="AM77" s="36">
        <f>IF(OR($A77="",$B77="",$C77="",N($D77)=0),"",IF(MOD(34-$B77,52)&gt;MOD($C77-$B77,52),"",SUMPRODUCT((Sätze!$B$2:$B$251=$A77)*(Wochenmengen!$C$2:$C$251&gt;0)*(MOD(34-Wochenmengen!$C$2:$C$251,52)&lt;=MOD(Wochenmengen!$D$2:$D$251-Wochenmengen!$C$2:$C$251,52))*Wochenmengen!$F$2:$F$251)/$D77))</f>
        <v/>
      </c>
      <c r="AN77" s="36">
        <f>IF(OR($A77="",$B77="",$C77="",N($D77)=0),"",IF(MOD(35-$B77,52)&gt;MOD($C77-$B77,52),"",SUMPRODUCT((Sätze!$B$2:$B$251=$A77)*(Wochenmengen!$C$2:$C$251&gt;0)*(MOD(35-Wochenmengen!$C$2:$C$251,52)&lt;=MOD(Wochenmengen!$D$2:$D$251-Wochenmengen!$C$2:$C$251,52))*Wochenmengen!$F$2:$F$251)/$D77))</f>
        <v/>
      </c>
      <c r="AO77" s="36">
        <f>IF(OR($A77="",$B77="",$C77="",N($D77)=0),"",IF(MOD(36-$B77,52)&gt;MOD($C77-$B77,52),"",SUMPRODUCT((Sätze!$B$2:$B$251=$A77)*(Wochenmengen!$C$2:$C$251&gt;0)*(MOD(36-Wochenmengen!$C$2:$C$251,52)&lt;=MOD(Wochenmengen!$D$2:$D$251-Wochenmengen!$C$2:$C$251,52))*Wochenmengen!$F$2:$F$251)/$D77))</f>
        <v/>
      </c>
      <c r="AP77" s="36">
        <f>IF(OR($A77="",$B77="",$C77="",N($D77)=0),"",IF(MOD(37-$B77,52)&gt;MOD($C77-$B77,52),"",SUMPRODUCT((Sätze!$B$2:$B$251=$A77)*(Wochenmengen!$C$2:$C$251&gt;0)*(MOD(37-Wochenmengen!$C$2:$C$251,52)&lt;=MOD(Wochenmengen!$D$2:$D$251-Wochenmengen!$C$2:$C$251,52))*Wochenmengen!$F$2:$F$251)/$D77))</f>
        <v/>
      </c>
      <c r="AQ77" s="36">
        <f>IF(OR($A77="",$B77="",$C77="",N($D77)=0),"",IF(MOD(38-$B77,52)&gt;MOD($C77-$B77,52),"",SUMPRODUCT((Sätze!$B$2:$B$251=$A77)*(Wochenmengen!$C$2:$C$251&gt;0)*(MOD(38-Wochenmengen!$C$2:$C$251,52)&lt;=MOD(Wochenmengen!$D$2:$D$251-Wochenmengen!$C$2:$C$251,52))*Wochenmengen!$F$2:$F$251)/$D77))</f>
        <v/>
      </c>
      <c r="AR77" s="36">
        <f>IF(OR($A77="",$B77="",$C77="",N($D77)=0),"",IF(MOD(39-$B77,52)&gt;MOD($C77-$B77,52),"",SUMPRODUCT((Sätze!$B$2:$B$251=$A77)*(Wochenmengen!$C$2:$C$251&gt;0)*(MOD(39-Wochenmengen!$C$2:$C$251,52)&lt;=MOD(Wochenmengen!$D$2:$D$251-Wochenmengen!$C$2:$C$251,52))*Wochenmengen!$F$2:$F$251)/$D77))</f>
        <v/>
      </c>
      <c r="AS77" s="36">
        <f>IF(OR($A77="",$B77="",$C77="",N($D77)=0),"",IF(MOD(40-$B77,52)&gt;MOD($C77-$B77,52),"",SUMPRODUCT((Sätze!$B$2:$B$251=$A77)*(Wochenmengen!$C$2:$C$251&gt;0)*(MOD(40-Wochenmengen!$C$2:$C$251,52)&lt;=MOD(Wochenmengen!$D$2:$D$251-Wochenmengen!$C$2:$C$251,52))*Wochenmengen!$F$2:$F$251)/$D77))</f>
        <v/>
      </c>
      <c r="AT77" s="36">
        <f>IF(OR($A77="",$B77="",$C77="",N($D77)=0),"",IF(MOD(41-$B77,52)&gt;MOD($C77-$B77,52),"",SUMPRODUCT((Sätze!$B$2:$B$251=$A77)*(Wochenmengen!$C$2:$C$251&gt;0)*(MOD(41-Wochenmengen!$C$2:$C$251,52)&lt;=MOD(Wochenmengen!$D$2:$D$251-Wochenmengen!$C$2:$C$251,52))*Wochenmengen!$F$2:$F$251)/$D77))</f>
        <v/>
      </c>
      <c r="AU77" s="36">
        <f>IF(OR($A77="",$B77="",$C77="",N($D77)=0),"",IF(MOD(42-$B77,52)&gt;MOD($C77-$B77,52),"",SUMPRODUCT((Sätze!$B$2:$B$251=$A77)*(Wochenmengen!$C$2:$C$251&gt;0)*(MOD(42-Wochenmengen!$C$2:$C$251,52)&lt;=MOD(Wochenmengen!$D$2:$D$251-Wochenmengen!$C$2:$C$251,52))*Wochenmengen!$F$2:$F$251)/$D77))</f>
        <v/>
      </c>
      <c r="AV77" s="36">
        <f>IF(OR($A77="",$B77="",$C77="",N($D77)=0),"",IF(MOD(43-$B77,52)&gt;MOD($C77-$B77,52),"",SUMPRODUCT((Sätze!$B$2:$B$251=$A77)*(Wochenmengen!$C$2:$C$251&gt;0)*(MOD(43-Wochenmengen!$C$2:$C$251,52)&lt;=MOD(Wochenmengen!$D$2:$D$251-Wochenmengen!$C$2:$C$251,52))*Wochenmengen!$F$2:$F$251)/$D77))</f>
        <v/>
      </c>
      <c r="AW77" s="36">
        <f>IF(OR($A77="",$B77="",$C77="",N($D77)=0),"",IF(MOD(44-$B77,52)&gt;MOD($C77-$B77,52),"",SUMPRODUCT((Sätze!$B$2:$B$251=$A77)*(Wochenmengen!$C$2:$C$251&gt;0)*(MOD(44-Wochenmengen!$C$2:$C$251,52)&lt;=MOD(Wochenmengen!$D$2:$D$251-Wochenmengen!$C$2:$C$251,52))*Wochenmengen!$F$2:$F$251)/$D77))</f>
        <v/>
      </c>
      <c r="AX77" s="36">
        <f>IF(OR($A77="",$B77="",$C77="",N($D77)=0),"",IF(MOD(45-$B77,52)&gt;MOD($C77-$B77,52),"",SUMPRODUCT((Sätze!$B$2:$B$251=$A77)*(Wochenmengen!$C$2:$C$251&gt;0)*(MOD(45-Wochenmengen!$C$2:$C$251,52)&lt;=MOD(Wochenmengen!$D$2:$D$251-Wochenmengen!$C$2:$C$251,52))*Wochenmengen!$F$2:$F$251)/$D77))</f>
        <v/>
      </c>
      <c r="AY77" s="36">
        <f>IF(OR($A77="",$B77="",$C77="",N($D77)=0),"",IF(MOD(46-$B77,52)&gt;MOD($C77-$B77,52),"",SUMPRODUCT((Sätze!$B$2:$B$251=$A77)*(Wochenmengen!$C$2:$C$251&gt;0)*(MOD(46-Wochenmengen!$C$2:$C$251,52)&lt;=MOD(Wochenmengen!$D$2:$D$251-Wochenmengen!$C$2:$C$251,52))*Wochenmengen!$F$2:$F$251)/$D77))</f>
        <v/>
      </c>
      <c r="AZ77" s="36">
        <f>IF(OR($A77="",$B77="",$C77="",N($D77)=0),"",IF(MOD(47-$B77,52)&gt;MOD($C77-$B77,52),"",SUMPRODUCT((Sätze!$B$2:$B$251=$A77)*(Wochenmengen!$C$2:$C$251&gt;0)*(MOD(47-Wochenmengen!$C$2:$C$251,52)&lt;=MOD(Wochenmengen!$D$2:$D$251-Wochenmengen!$C$2:$C$251,52))*Wochenmengen!$F$2:$F$251)/$D77))</f>
        <v/>
      </c>
      <c r="BA77" s="36">
        <f>IF(OR($A77="",$B77="",$C77="",N($D77)=0),"",IF(MOD(48-$B77,52)&gt;MOD($C77-$B77,52),"",SUMPRODUCT((Sätze!$B$2:$B$251=$A77)*(Wochenmengen!$C$2:$C$251&gt;0)*(MOD(48-Wochenmengen!$C$2:$C$251,52)&lt;=MOD(Wochenmengen!$D$2:$D$251-Wochenmengen!$C$2:$C$251,52))*Wochenmengen!$F$2:$F$251)/$D77))</f>
        <v/>
      </c>
      <c r="BB77" s="36">
        <f>IF(OR($A77="",$B77="",$C77="",N($D77)=0),"",IF(MOD(49-$B77,52)&gt;MOD($C77-$B77,52),"",SUMPRODUCT((Sätze!$B$2:$B$251=$A77)*(Wochenmengen!$C$2:$C$251&gt;0)*(MOD(49-Wochenmengen!$C$2:$C$251,52)&lt;=MOD(Wochenmengen!$D$2:$D$251-Wochenmengen!$C$2:$C$251,52))*Wochenmengen!$F$2:$F$251)/$D77))</f>
        <v/>
      </c>
      <c r="BC77" s="36">
        <f>IF(OR($A77="",$B77="",$C77="",N($D77)=0),"",IF(MOD(50-$B77,52)&gt;MOD($C77-$B77,52),"",SUMPRODUCT((Sätze!$B$2:$B$251=$A77)*(Wochenmengen!$C$2:$C$251&gt;0)*(MOD(50-Wochenmengen!$C$2:$C$251,52)&lt;=MOD(Wochenmengen!$D$2:$D$251-Wochenmengen!$C$2:$C$251,52))*Wochenmengen!$F$2:$F$251)/$D77))</f>
        <v/>
      </c>
      <c r="BD77" s="36">
        <f>IF(OR($A77="",$B77="",$C77="",N($D77)=0),"",IF(MOD(51-$B77,52)&gt;MOD($C77-$B77,52),"",SUMPRODUCT((Sätze!$B$2:$B$251=$A77)*(Wochenmengen!$C$2:$C$251&gt;0)*(MOD(51-Wochenmengen!$C$2:$C$251,52)&lt;=MOD(Wochenmengen!$D$2:$D$251-Wochenmengen!$C$2:$C$251,52))*Wochenmengen!$F$2:$F$251)/$D77))</f>
        <v/>
      </c>
      <c r="BE77" s="36">
        <f>IF(OR($A77="",$B77="",$C77="",N($D77)=0),"",IF(MOD(52-$B77,52)&gt;MOD($C77-$B77,52),"",SUMPRODUCT((Sätze!$B$2:$B$251=$A77)*(Wochenmengen!$C$2:$C$251&gt;0)*(MOD(52-Wochenmengen!$C$2:$C$251,52)&lt;=MOD(Wochenmengen!$D$2:$D$251-Wochenmengen!$C$2:$C$251,52))*Wochenmengen!$F$2:$F$251)/$D77))</f>
        <v/>
      </c>
      <c r="BF77" s="26">
        <f>IF($A77="","",SUMPRODUCT((F77:BE77&lt;&gt;"")*(F77:BE77&lt;1)))</f>
        <v/>
      </c>
    </row>
    <row r="78">
      <c r="A78" s="10">
        <f>IF(Bedarf!$B84="","",Bedarf!$B84)</f>
        <v/>
      </c>
      <c r="B78" s="26">
        <f>IF($A78="","",IF(Bedarf!$E84&lt;&gt;"",Bedarf!$E84,IFERROR(IF(_xlfn.MINIFS(Sätze!$H$2:$H$251,Sätze!$B$2:$B$251,$A78)=0,"",_xlfn.MINIFS(Sätze!$H$2:$H$251,Sätze!$B$2:$B$251,$A78)),"")))</f>
        <v/>
      </c>
      <c r="C78" s="26">
        <f>IF($A78="","",IF(Bedarf!$F84&lt;&gt;"",Bedarf!$F84,IFERROR(IF(_xlfn.MAXIFS(Sätze!$I$2:$I$251,Sätze!$B$2:$B$251,$A78)=0,"",_xlfn.MAXIFS(Sätze!$I$2:$I$251,Sätze!$B$2:$B$251,$A78)),"")))</f>
        <v/>
      </c>
      <c r="D78" s="15">
        <f>IF(OR($A78="",N(Bedarf!$G84)=0),"",Bedarf!$G84)</f>
        <v/>
      </c>
      <c r="E78" s="10">
        <f>IF($A78="","",T(Bedarf!$D84))</f>
        <v/>
      </c>
      <c r="F78" s="36">
        <f>IF(OR($A78="",$B78="",$C78="",N($D78)=0),"",IF(MOD(1-$B78,52)&gt;MOD($C78-$B78,52),"",SUMPRODUCT((Sätze!$B$2:$B$251=$A78)*(Wochenmengen!$C$2:$C$251&gt;0)*(MOD(1-Wochenmengen!$C$2:$C$251,52)&lt;=MOD(Wochenmengen!$D$2:$D$251-Wochenmengen!$C$2:$C$251,52))*Wochenmengen!$F$2:$F$251)/$D78))</f>
        <v/>
      </c>
      <c r="G78" s="36">
        <f>IF(OR($A78="",$B78="",$C78="",N($D78)=0),"",IF(MOD(2-$B78,52)&gt;MOD($C78-$B78,52),"",SUMPRODUCT((Sätze!$B$2:$B$251=$A78)*(Wochenmengen!$C$2:$C$251&gt;0)*(MOD(2-Wochenmengen!$C$2:$C$251,52)&lt;=MOD(Wochenmengen!$D$2:$D$251-Wochenmengen!$C$2:$C$251,52))*Wochenmengen!$F$2:$F$251)/$D78))</f>
        <v/>
      </c>
      <c r="H78" s="36">
        <f>IF(OR($A78="",$B78="",$C78="",N($D78)=0),"",IF(MOD(3-$B78,52)&gt;MOD($C78-$B78,52),"",SUMPRODUCT((Sätze!$B$2:$B$251=$A78)*(Wochenmengen!$C$2:$C$251&gt;0)*(MOD(3-Wochenmengen!$C$2:$C$251,52)&lt;=MOD(Wochenmengen!$D$2:$D$251-Wochenmengen!$C$2:$C$251,52))*Wochenmengen!$F$2:$F$251)/$D78))</f>
        <v/>
      </c>
      <c r="I78" s="36">
        <f>IF(OR($A78="",$B78="",$C78="",N($D78)=0),"",IF(MOD(4-$B78,52)&gt;MOD($C78-$B78,52),"",SUMPRODUCT((Sätze!$B$2:$B$251=$A78)*(Wochenmengen!$C$2:$C$251&gt;0)*(MOD(4-Wochenmengen!$C$2:$C$251,52)&lt;=MOD(Wochenmengen!$D$2:$D$251-Wochenmengen!$C$2:$C$251,52))*Wochenmengen!$F$2:$F$251)/$D78))</f>
        <v/>
      </c>
      <c r="J78" s="36">
        <f>IF(OR($A78="",$B78="",$C78="",N($D78)=0),"",IF(MOD(5-$B78,52)&gt;MOD($C78-$B78,52),"",SUMPRODUCT((Sätze!$B$2:$B$251=$A78)*(Wochenmengen!$C$2:$C$251&gt;0)*(MOD(5-Wochenmengen!$C$2:$C$251,52)&lt;=MOD(Wochenmengen!$D$2:$D$251-Wochenmengen!$C$2:$C$251,52))*Wochenmengen!$F$2:$F$251)/$D78))</f>
        <v/>
      </c>
      <c r="K78" s="36">
        <f>IF(OR($A78="",$B78="",$C78="",N($D78)=0),"",IF(MOD(6-$B78,52)&gt;MOD($C78-$B78,52),"",SUMPRODUCT((Sätze!$B$2:$B$251=$A78)*(Wochenmengen!$C$2:$C$251&gt;0)*(MOD(6-Wochenmengen!$C$2:$C$251,52)&lt;=MOD(Wochenmengen!$D$2:$D$251-Wochenmengen!$C$2:$C$251,52))*Wochenmengen!$F$2:$F$251)/$D78))</f>
        <v/>
      </c>
      <c r="L78" s="36">
        <f>IF(OR($A78="",$B78="",$C78="",N($D78)=0),"",IF(MOD(7-$B78,52)&gt;MOD($C78-$B78,52),"",SUMPRODUCT((Sätze!$B$2:$B$251=$A78)*(Wochenmengen!$C$2:$C$251&gt;0)*(MOD(7-Wochenmengen!$C$2:$C$251,52)&lt;=MOD(Wochenmengen!$D$2:$D$251-Wochenmengen!$C$2:$C$251,52))*Wochenmengen!$F$2:$F$251)/$D78))</f>
        <v/>
      </c>
      <c r="M78" s="36">
        <f>IF(OR($A78="",$B78="",$C78="",N($D78)=0),"",IF(MOD(8-$B78,52)&gt;MOD($C78-$B78,52),"",SUMPRODUCT((Sätze!$B$2:$B$251=$A78)*(Wochenmengen!$C$2:$C$251&gt;0)*(MOD(8-Wochenmengen!$C$2:$C$251,52)&lt;=MOD(Wochenmengen!$D$2:$D$251-Wochenmengen!$C$2:$C$251,52))*Wochenmengen!$F$2:$F$251)/$D78))</f>
        <v/>
      </c>
      <c r="N78" s="36">
        <f>IF(OR($A78="",$B78="",$C78="",N($D78)=0),"",IF(MOD(9-$B78,52)&gt;MOD($C78-$B78,52),"",SUMPRODUCT((Sätze!$B$2:$B$251=$A78)*(Wochenmengen!$C$2:$C$251&gt;0)*(MOD(9-Wochenmengen!$C$2:$C$251,52)&lt;=MOD(Wochenmengen!$D$2:$D$251-Wochenmengen!$C$2:$C$251,52))*Wochenmengen!$F$2:$F$251)/$D78))</f>
        <v/>
      </c>
      <c r="O78" s="36">
        <f>IF(OR($A78="",$B78="",$C78="",N($D78)=0),"",IF(MOD(10-$B78,52)&gt;MOD($C78-$B78,52),"",SUMPRODUCT((Sätze!$B$2:$B$251=$A78)*(Wochenmengen!$C$2:$C$251&gt;0)*(MOD(10-Wochenmengen!$C$2:$C$251,52)&lt;=MOD(Wochenmengen!$D$2:$D$251-Wochenmengen!$C$2:$C$251,52))*Wochenmengen!$F$2:$F$251)/$D78))</f>
        <v/>
      </c>
      <c r="P78" s="36">
        <f>IF(OR($A78="",$B78="",$C78="",N($D78)=0),"",IF(MOD(11-$B78,52)&gt;MOD($C78-$B78,52),"",SUMPRODUCT((Sätze!$B$2:$B$251=$A78)*(Wochenmengen!$C$2:$C$251&gt;0)*(MOD(11-Wochenmengen!$C$2:$C$251,52)&lt;=MOD(Wochenmengen!$D$2:$D$251-Wochenmengen!$C$2:$C$251,52))*Wochenmengen!$F$2:$F$251)/$D78))</f>
        <v/>
      </c>
      <c r="Q78" s="36">
        <f>IF(OR($A78="",$B78="",$C78="",N($D78)=0),"",IF(MOD(12-$B78,52)&gt;MOD($C78-$B78,52),"",SUMPRODUCT((Sätze!$B$2:$B$251=$A78)*(Wochenmengen!$C$2:$C$251&gt;0)*(MOD(12-Wochenmengen!$C$2:$C$251,52)&lt;=MOD(Wochenmengen!$D$2:$D$251-Wochenmengen!$C$2:$C$251,52))*Wochenmengen!$F$2:$F$251)/$D78))</f>
        <v/>
      </c>
      <c r="R78" s="36">
        <f>IF(OR($A78="",$B78="",$C78="",N($D78)=0),"",IF(MOD(13-$B78,52)&gt;MOD($C78-$B78,52),"",SUMPRODUCT((Sätze!$B$2:$B$251=$A78)*(Wochenmengen!$C$2:$C$251&gt;0)*(MOD(13-Wochenmengen!$C$2:$C$251,52)&lt;=MOD(Wochenmengen!$D$2:$D$251-Wochenmengen!$C$2:$C$251,52))*Wochenmengen!$F$2:$F$251)/$D78))</f>
        <v/>
      </c>
      <c r="S78" s="36">
        <f>IF(OR($A78="",$B78="",$C78="",N($D78)=0),"",IF(MOD(14-$B78,52)&gt;MOD($C78-$B78,52),"",SUMPRODUCT((Sätze!$B$2:$B$251=$A78)*(Wochenmengen!$C$2:$C$251&gt;0)*(MOD(14-Wochenmengen!$C$2:$C$251,52)&lt;=MOD(Wochenmengen!$D$2:$D$251-Wochenmengen!$C$2:$C$251,52))*Wochenmengen!$F$2:$F$251)/$D78))</f>
        <v/>
      </c>
      <c r="T78" s="36">
        <f>IF(OR($A78="",$B78="",$C78="",N($D78)=0),"",IF(MOD(15-$B78,52)&gt;MOD($C78-$B78,52),"",SUMPRODUCT((Sätze!$B$2:$B$251=$A78)*(Wochenmengen!$C$2:$C$251&gt;0)*(MOD(15-Wochenmengen!$C$2:$C$251,52)&lt;=MOD(Wochenmengen!$D$2:$D$251-Wochenmengen!$C$2:$C$251,52))*Wochenmengen!$F$2:$F$251)/$D78))</f>
        <v/>
      </c>
      <c r="U78" s="36">
        <f>IF(OR($A78="",$B78="",$C78="",N($D78)=0),"",IF(MOD(16-$B78,52)&gt;MOD($C78-$B78,52),"",SUMPRODUCT((Sätze!$B$2:$B$251=$A78)*(Wochenmengen!$C$2:$C$251&gt;0)*(MOD(16-Wochenmengen!$C$2:$C$251,52)&lt;=MOD(Wochenmengen!$D$2:$D$251-Wochenmengen!$C$2:$C$251,52))*Wochenmengen!$F$2:$F$251)/$D78))</f>
        <v/>
      </c>
      <c r="V78" s="36">
        <f>IF(OR($A78="",$B78="",$C78="",N($D78)=0),"",IF(MOD(17-$B78,52)&gt;MOD($C78-$B78,52),"",SUMPRODUCT((Sätze!$B$2:$B$251=$A78)*(Wochenmengen!$C$2:$C$251&gt;0)*(MOD(17-Wochenmengen!$C$2:$C$251,52)&lt;=MOD(Wochenmengen!$D$2:$D$251-Wochenmengen!$C$2:$C$251,52))*Wochenmengen!$F$2:$F$251)/$D78))</f>
        <v/>
      </c>
      <c r="W78" s="36">
        <f>IF(OR($A78="",$B78="",$C78="",N($D78)=0),"",IF(MOD(18-$B78,52)&gt;MOD($C78-$B78,52),"",SUMPRODUCT((Sätze!$B$2:$B$251=$A78)*(Wochenmengen!$C$2:$C$251&gt;0)*(MOD(18-Wochenmengen!$C$2:$C$251,52)&lt;=MOD(Wochenmengen!$D$2:$D$251-Wochenmengen!$C$2:$C$251,52))*Wochenmengen!$F$2:$F$251)/$D78))</f>
        <v/>
      </c>
      <c r="X78" s="36">
        <f>IF(OR($A78="",$B78="",$C78="",N($D78)=0),"",IF(MOD(19-$B78,52)&gt;MOD($C78-$B78,52),"",SUMPRODUCT((Sätze!$B$2:$B$251=$A78)*(Wochenmengen!$C$2:$C$251&gt;0)*(MOD(19-Wochenmengen!$C$2:$C$251,52)&lt;=MOD(Wochenmengen!$D$2:$D$251-Wochenmengen!$C$2:$C$251,52))*Wochenmengen!$F$2:$F$251)/$D78))</f>
        <v/>
      </c>
      <c r="Y78" s="36">
        <f>IF(OR($A78="",$B78="",$C78="",N($D78)=0),"",IF(MOD(20-$B78,52)&gt;MOD($C78-$B78,52),"",SUMPRODUCT((Sätze!$B$2:$B$251=$A78)*(Wochenmengen!$C$2:$C$251&gt;0)*(MOD(20-Wochenmengen!$C$2:$C$251,52)&lt;=MOD(Wochenmengen!$D$2:$D$251-Wochenmengen!$C$2:$C$251,52))*Wochenmengen!$F$2:$F$251)/$D78))</f>
        <v/>
      </c>
      <c r="Z78" s="36">
        <f>IF(OR($A78="",$B78="",$C78="",N($D78)=0),"",IF(MOD(21-$B78,52)&gt;MOD($C78-$B78,52),"",SUMPRODUCT((Sätze!$B$2:$B$251=$A78)*(Wochenmengen!$C$2:$C$251&gt;0)*(MOD(21-Wochenmengen!$C$2:$C$251,52)&lt;=MOD(Wochenmengen!$D$2:$D$251-Wochenmengen!$C$2:$C$251,52))*Wochenmengen!$F$2:$F$251)/$D78))</f>
        <v/>
      </c>
      <c r="AA78" s="36">
        <f>IF(OR($A78="",$B78="",$C78="",N($D78)=0),"",IF(MOD(22-$B78,52)&gt;MOD($C78-$B78,52),"",SUMPRODUCT((Sätze!$B$2:$B$251=$A78)*(Wochenmengen!$C$2:$C$251&gt;0)*(MOD(22-Wochenmengen!$C$2:$C$251,52)&lt;=MOD(Wochenmengen!$D$2:$D$251-Wochenmengen!$C$2:$C$251,52))*Wochenmengen!$F$2:$F$251)/$D78))</f>
        <v/>
      </c>
      <c r="AB78" s="36">
        <f>IF(OR($A78="",$B78="",$C78="",N($D78)=0),"",IF(MOD(23-$B78,52)&gt;MOD($C78-$B78,52),"",SUMPRODUCT((Sätze!$B$2:$B$251=$A78)*(Wochenmengen!$C$2:$C$251&gt;0)*(MOD(23-Wochenmengen!$C$2:$C$251,52)&lt;=MOD(Wochenmengen!$D$2:$D$251-Wochenmengen!$C$2:$C$251,52))*Wochenmengen!$F$2:$F$251)/$D78))</f>
        <v/>
      </c>
      <c r="AC78" s="36">
        <f>IF(OR($A78="",$B78="",$C78="",N($D78)=0),"",IF(MOD(24-$B78,52)&gt;MOD($C78-$B78,52),"",SUMPRODUCT((Sätze!$B$2:$B$251=$A78)*(Wochenmengen!$C$2:$C$251&gt;0)*(MOD(24-Wochenmengen!$C$2:$C$251,52)&lt;=MOD(Wochenmengen!$D$2:$D$251-Wochenmengen!$C$2:$C$251,52))*Wochenmengen!$F$2:$F$251)/$D78))</f>
        <v/>
      </c>
      <c r="AD78" s="36">
        <f>IF(OR($A78="",$B78="",$C78="",N($D78)=0),"",IF(MOD(25-$B78,52)&gt;MOD($C78-$B78,52),"",SUMPRODUCT((Sätze!$B$2:$B$251=$A78)*(Wochenmengen!$C$2:$C$251&gt;0)*(MOD(25-Wochenmengen!$C$2:$C$251,52)&lt;=MOD(Wochenmengen!$D$2:$D$251-Wochenmengen!$C$2:$C$251,52))*Wochenmengen!$F$2:$F$251)/$D78))</f>
        <v/>
      </c>
      <c r="AE78" s="36">
        <f>IF(OR($A78="",$B78="",$C78="",N($D78)=0),"",IF(MOD(26-$B78,52)&gt;MOD($C78-$B78,52),"",SUMPRODUCT((Sätze!$B$2:$B$251=$A78)*(Wochenmengen!$C$2:$C$251&gt;0)*(MOD(26-Wochenmengen!$C$2:$C$251,52)&lt;=MOD(Wochenmengen!$D$2:$D$251-Wochenmengen!$C$2:$C$251,52))*Wochenmengen!$F$2:$F$251)/$D78))</f>
        <v/>
      </c>
      <c r="AF78" s="36">
        <f>IF(OR($A78="",$B78="",$C78="",N($D78)=0),"",IF(MOD(27-$B78,52)&gt;MOD($C78-$B78,52),"",SUMPRODUCT((Sätze!$B$2:$B$251=$A78)*(Wochenmengen!$C$2:$C$251&gt;0)*(MOD(27-Wochenmengen!$C$2:$C$251,52)&lt;=MOD(Wochenmengen!$D$2:$D$251-Wochenmengen!$C$2:$C$251,52))*Wochenmengen!$F$2:$F$251)/$D78))</f>
        <v/>
      </c>
      <c r="AG78" s="36">
        <f>IF(OR($A78="",$B78="",$C78="",N($D78)=0),"",IF(MOD(28-$B78,52)&gt;MOD($C78-$B78,52),"",SUMPRODUCT((Sätze!$B$2:$B$251=$A78)*(Wochenmengen!$C$2:$C$251&gt;0)*(MOD(28-Wochenmengen!$C$2:$C$251,52)&lt;=MOD(Wochenmengen!$D$2:$D$251-Wochenmengen!$C$2:$C$251,52))*Wochenmengen!$F$2:$F$251)/$D78))</f>
        <v/>
      </c>
      <c r="AH78" s="36">
        <f>IF(OR($A78="",$B78="",$C78="",N($D78)=0),"",IF(MOD(29-$B78,52)&gt;MOD($C78-$B78,52),"",SUMPRODUCT((Sätze!$B$2:$B$251=$A78)*(Wochenmengen!$C$2:$C$251&gt;0)*(MOD(29-Wochenmengen!$C$2:$C$251,52)&lt;=MOD(Wochenmengen!$D$2:$D$251-Wochenmengen!$C$2:$C$251,52))*Wochenmengen!$F$2:$F$251)/$D78))</f>
        <v/>
      </c>
      <c r="AI78" s="36">
        <f>IF(OR($A78="",$B78="",$C78="",N($D78)=0),"",IF(MOD(30-$B78,52)&gt;MOD($C78-$B78,52),"",SUMPRODUCT((Sätze!$B$2:$B$251=$A78)*(Wochenmengen!$C$2:$C$251&gt;0)*(MOD(30-Wochenmengen!$C$2:$C$251,52)&lt;=MOD(Wochenmengen!$D$2:$D$251-Wochenmengen!$C$2:$C$251,52))*Wochenmengen!$F$2:$F$251)/$D78))</f>
        <v/>
      </c>
      <c r="AJ78" s="36">
        <f>IF(OR($A78="",$B78="",$C78="",N($D78)=0),"",IF(MOD(31-$B78,52)&gt;MOD($C78-$B78,52),"",SUMPRODUCT((Sätze!$B$2:$B$251=$A78)*(Wochenmengen!$C$2:$C$251&gt;0)*(MOD(31-Wochenmengen!$C$2:$C$251,52)&lt;=MOD(Wochenmengen!$D$2:$D$251-Wochenmengen!$C$2:$C$251,52))*Wochenmengen!$F$2:$F$251)/$D78))</f>
        <v/>
      </c>
      <c r="AK78" s="36">
        <f>IF(OR($A78="",$B78="",$C78="",N($D78)=0),"",IF(MOD(32-$B78,52)&gt;MOD($C78-$B78,52),"",SUMPRODUCT((Sätze!$B$2:$B$251=$A78)*(Wochenmengen!$C$2:$C$251&gt;0)*(MOD(32-Wochenmengen!$C$2:$C$251,52)&lt;=MOD(Wochenmengen!$D$2:$D$251-Wochenmengen!$C$2:$C$251,52))*Wochenmengen!$F$2:$F$251)/$D78))</f>
        <v/>
      </c>
      <c r="AL78" s="36">
        <f>IF(OR($A78="",$B78="",$C78="",N($D78)=0),"",IF(MOD(33-$B78,52)&gt;MOD($C78-$B78,52),"",SUMPRODUCT((Sätze!$B$2:$B$251=$A78)*(Wochenmengen!$C$2:$C$251&gt;0)*(MOD(33-Wochenmengen!$C$2:$C$251,52)&lt;=MOD(Wochenmengen!$D$2:$D$251-Wochenmengen!$C$2:$C$251,52))*Wochenmengen!$F$2:$F$251)/$D78))</f>
        <v/>
      </c>
      <c r="AM78" s="36">
        <f>IF(OR($A78="",$B78="",$C78="",N($D78)=0),"",IF(MOD(34-$B78,52)&gt;MOD($C78-$B78,52),"",SUMPRODUCT((Sätze!$B$2:$B$251=$A78)*(Wochenmengen!$C$2:$C$251&gt;0)*(MOD(34-Wochenmengen!$C$2:$C$251,52)&lt;=MOD(Wochenmengen!$D$2:$D$251-Wochenmengen!$C$2:$C$251,52))*Wochenmengen!$F$2:$F$251)/$D78))</f>
        <v/>
      </c>
      <c r="AN78" s="36">
        <f>IF(OR($A78="",$B78="",$C78="",N($D78)=0),"",IF(MOD(35-$B78,52)&gt;MOD($C78-$B78,52),"",SUMPRODUCT((Sätze!$B$2:$B$251=$A78)*(Wochenmengen!$C$2:$C$251&gt;0)*(MOD(35-Wochenmengen!$C$2:$C$251,52)&lt;=MOD(Wochenmengen!$D$2:$D$251-Wochenmengen!$C$2:$C$251,52))*Wochenmengen!$F$2:$F$251)/$D78))</f>
        <v/>
      </c>
      <c r="AO78" s="36">
        <f>IF(OR($A78="",$B78="",$C78="",N($D78)=0),"",IF(MOD(36-$B78,52)&gt;MOD($C78-$B78,52),"",SUMPRODUCT((Sätze!$B$2:$B$251=$A78)*(Wochenmengen!$C$2:$C$251&gt;0)*(MOD(36-Wochenmengen!$C$2:$C$251,52)&lt;=MOD(Wochenmengen!$D$2:$D$251-Wochenmengen!$C$2:$C$251,52))*Wochenmengen!$F$2:$F$251)/$D78))</f>
        <v/>
      </c>
      <c r="AP78" s="36">
        <f>IF(OR($A78="",$B78="",$C78="",N($D78)=0),"",IF(MOD(37-$B78,52)&gt;MOD($C78-$B78,52),"",SUMPRODUCT((Sätze!$B$2:$B$251=$A78)*(Wochenmengen!$C$2:$C$251&gt;0)*(MOD(37-Wochenmengen!$C$2:$C$251,52)&lt;=MOD(Wochenmengen!$D$2:$D$251-Wochenmengen!$C$2:$C$251,52))*Wochenmengen!$F$2:$F$251)/$D78))</f>
        <v/>
      </c>
      <c r="AQ78" s="36">
        <f>IF(OR($A78="",$B78="",$C78="",N($D78)=0),"",IF(MOD(38-$B78,52)&gt;MOD($C78-$B78,52),"",SUMPRODUCT((Sätze!$B$2:$B$251=$A78)*(Wochenmengen!$C$2:$C$251&gt;0)*(MOD(38-Wochenmengen!$C$2:$C$251,52)&lt;=MOD(Wochenmengen!$D$2:$D$251-Wochenmengen!$C$2:$C$251,52))*Wochenmengen!$F$2:$F$251)/$D78))</f>
        <v/>
      </c>
      <c r="AR78" s="36">
        <f>IF(OR($A78="",$B78="",$C78="",N($D78)=0),"",IF(MOD(39-$B78,52)&gt;MOD($C78-$B78,52),"",SUMPRODUCT((Sätze!$B$2:$B$251=$A78)*(Wochenmengen!$C$2:$C$251&gt;0)*(MOD(39-Wochenmengen!$C$2:$C$251,52)&lt;=MOD(Wochenmengen!$D$2:$D$251-Wochenmengen!$C$2:$C$251,52))*Wochenmengen!$F$2:$F$251)/$D78))</f>
        <v/>
      </c>
      <c r="AS78" s="36">
        <f>IF(OR($A78="",$B78="",$C78="",N($D78)=0),"",IF(MOD(40-$B78,52)&gt;MOD($C78-$B78,52),"",SUMPRODUCT((Sätze!$B$2:$B$251=$A78)*(Wochenmengen!$C$2:$C$251&gt;0)*(MOD(40-Wochenmengen!$C$2:$C$251,52)&lt;=MOD(Wochenmengen!$D$2:$D$251-Wochenmengen!$C$2:$C$251,52))*Wochenmengen!$F$2:$F$251)/$D78))</f>
        <v/>
      </c>
      <c r="AT78" s="36">
        <f>IF(OR($A78="",$B78="",$C78="",N($D78)=0),"",IF(MOD(41-$B78,52)&gt;MOD($C78-$B78,52),"",SUMPRODUCT((Sätze!$B$2:$B$251=$A78)*(Wochenmengen!$C$2:$C$251&gt;0)*(MOD(41-Wochenmengen!$C$2:$C$251,52)&lt;=MOD(Wochenmengen!$D$2:$D$251-Wochenmengen!$C$2:$C$251,52))*Wochenmengen!$F$2:$F$251)/$D78))</f>
        <v/>
      </c>
      <c r="AU78" s="36">
        <f>IF(OR($A78="",$B78="",$C78="",N($D78)=0),"",IF(MOD(42-$B78,52)&gt;MOD($C78-$B78,52),"",SUMPRODUCT((Sätze!$B$2:$B$251=$A78)*(Wochenmengen!$C$2:$C$251&gt;0)*(MOD(42-Wochenmengen!$C$2:$C$251,52)&lt;=MOD(Wochenmengen!$D$2:$D$251-Wochenmengen!$C$2:$C$251,52))*Wochenmengen!$F$2:$F$251)/$D78))</f>
        <v/>
      </c>
      <c r="AV78" s="36">
        <f>IF(OR($A78="",$B78="",$C78="",N($D78)=0),"",IF(MOD(43-$B78,52)&gt;MOD($C78-$B78,52),"",SUMPRODUCT((Sätze!$B$2:$B$251=$A78)*(Wochenmengen!$C$2:$C$251&gt;0)*(MOD(43-Wochenmengen!$C$2:$C$251,52)&lt;=MOD(Wochenmengen!$D$2:$D$251-Wochenmengen!$C$2:$C$251,52))*Wochenmengen!$F$2:$F$251)/$D78))</f>
        <v/>
      </c>
      <c r="AW78" s="36">
        <f>IF(OR($A78="",$B78="",$C78="",N($D78)=0),"",IF(MOD(44-$B78,52)&gt;MOD($C78-$B78,52),"",SUMPRODUCT((Sätze!$B$2:$B$251=$A78)*(Wochenmengen!$C$2:$C$251&gt;0)*(MOD(44-Wochenmengen!$C$2:$C$251,52)&lt;=MOD(Wochenmengen!$D$2:$D$251-Wochenmengen!$C$2:$C$251,52))*Wochenmengen!$F$2:$F$251)/$D78))</f>
        <v/>
      </c>
      <c r="AX78" s="36">
        <f>IF(OR($A78="",$B78="",$C78="",N($D78)=0),"",IF(MOD(45-$B78,52)&gt;MOD($C78-$B78,52),"",SUMPRODUCT((Sätze!$B$2:$B$251=$A78)*(Wochenmengen!$C$2:$C$251&gt;0)*(MOD(45-Wochenmengen!$C$2:$C$251,52)&lt;=MOD(Wochenmengen!$D$2:$D$251-Wochenmengen!$C$2:$C$251,52))*Wochenmengen!$F$2:$F$251)/$D78))</f>
        <v/>
      </c>
      <c r="AY78" s="36">
        <f>IF(OR($A78="",$B78="",$C78="",N($D78)=0),"",IF(MOD(46-$B78,52)&gt;MOD($C78-$B78,52),"",SUMPRODUCT((Sätze!$B$2:$B$251=$A78)*(Wochenmengen!$C$2:$C$251&gt;0)*(MOD(46-Wochenmengen!$C$2:$C$251,52)&lt;=MOD(Wochenmengen!$D$2:$D$251-Wochenmengen!$C$2:$C$251,52))*Wochenmengen!$F$2:$F$251)/$D78))</f>
        <v/>
      </c>
      <c r="AZ78" s="36">
        <f>IF(OR($A78="",$B78="",$C78="",N($D78)=0),"",IF(MOD(47-$B78,52)&gt;MOD($C78-$B78,52),"",SUMPRODUCT((Sätze!$B$2:$B$251=$A78)*(Wochenmengen!$C$2:$C$251&gt;0)*(MOD(47-Wochenmengen!$C$2:$C$251,52)&lt;=MOD(Wochenmengen!$D$2:$D$251-Wochenmengen!$C$2:$C$251,52))*Wochenmengen!$F$2:$F$251)/$D78))</f>
        <v/>
      </c>
      <c r="BA78" s="36">
        <f>IF(OR($A78="",$B78="",$C78="",N($D78)=0),"",IF(MOD(48-$B78,52)&gt;MOD($C78-$B78,52),"",SUMPRODUCT((Sätze!$B$2:$B$251=$A78)*(Wochenmengen!$C$2:$C$251&gt;0)*(MOD(48-Wochenmengen!$C$2:$C$251,52)&lt;=MOD(Wochenmengen!$D$2:$D$251-Wochenmengen!$C$2:$C$251,52))*Wochenmengen!$F$2:$F$251)/$D78))</f>
        <v/>
      </c>
      <c r="BB78" s="36">
        <f>IF(OR($A78="",$B78="",$C78="",N($D78)=0),"",IF(MOD(49-$B78,52)&gt;MOD($C78-$B78,52),"",SUMPRODUCT((Sätze!$B$2:$B$251=$A78)*(Wochenmengen!$C$2:$C$251&gt;0)*(MOD(49-Wochenmengen!$C$2:$C$251,52)&lt;=MOD(Wochenmengen!$D$2:$D$251-Wochenmengen!$C$2:$C$251,52))*Wochenmengen!$F$2:$F$251)/$D78))</f>
        <v/>
      </c>
      <c r="BC78" s="36">
        <f>IF(OR($A78="",$B78="",$C78="",N($D78)=0),"",IF(MOD(50-$B78,52)&gt;MOD($C78-$B78,52),"",SUMPRODUCT((Sätze!$B$2:$B$251=$A78)*(Wochenmengen!$C$2:$C$251&gt;0)*(MOD(50-Wochenmengen!$C$2:$C$251,52)&lt;=MOD(Wochenmengen!$D$2:$D$251-Wochenmengen!$C$2:$C$251,52))*Wochenmengen!$F$2:$F$251)/$D78))</f>
        <v/>
      </c>
      <c r="BD78" s="36">
        <f>IF(OR($A78="",$B78="",$C78="",N($D78)=0),"",IF(MOD(51-$B78,52)&gt;MOD($C78-$B78,52),"",SUMPRODUCT((Sätze!$B$2:$B$251=$A78)*(Wochenmengen!$C$2:$C$251&gt;0)*(MOD(51-Wochenmengen!$C$2:$C$251,52)&lt;=MOD(Wochenmengen!$D$2:$D$251-Wochenmengen!$C$2:$C$251,52))*Wochenmengen!$F$2:$F$251)/$D78))</f>
        <v/>
      </c>
      <c r="BE78" s="36">
        <f>IF(OR($A78="",$B78="",$C78="",N($D78)=0),"",IF(MOD(52-$B78,52)&gt;MOD($C78-$B78,52),"",SUMPRODUCT((Sätze!$B$2:$B$251=$A78)*(Wochenmengen!$C$2:$C$251&gt;0)*(MOD(52-Wochenmengen!$C$2:$C$251,52)&lt;=MOD(Wochenmengen!$D$2:$D$251-Wochenmengen!$C$2:$C$251,52))*Wochenmengen!$F$2:$F$251)/$D78))</f>
        <v/>
      </c>
      <c r="BF78" s="26">
        <f>IF($A78="","",SUMPRODUCT((F78:BE78&lt;&gt;"")*(F78:BE78&lt;1)))</f>
        <v/>
      </c>
    </row>
    <row r="79">
      <c r="A79" s="10">
        <f>IF(Bedarf!$B85="","",Bedarf!$B85)</f>
        <v/>
      </c>
      <c r="B79" s="26">
        <f>IF($A79="","",IF(Bedarf!$E85&lt;&gt;"",Bedarf!$E85,IFERROR(IF(_xlfn.MINIFS(Sätze!$H$2:$H$251,Sätze!$B$2:$B$251,$A79)=0,"",_xlfn.MINIFS(Sätze!$H$2:$H$251,Sätze!$B$2:$B$251,$A79)),"")))</f>
        <v/>
      </c>
      <c r="C79" s="26">
        <f>IF($A79="","",IF(Bedarf!$F85&lt;&gt;"",Bedarf!$F85,IFERROR(IF(_xlfn.MAXIFS(Sätze!$I$2:$I$251,Sätze!$B$2:$B$251,$A79)=0,"",_xlfn.MAXIFS(Sätze!$I$2:$I$251,Sätze!$B$2:$B$251,$A79)),"")))</f>
        <v/>
      </c>
      <c r="D79" s="15">
        <f>IF(OR($A79="",N(Bedarf!$G85)=0),"",Bedarf!$G85)</f>
        <v/>
      </c>
      <c r="E79" s="10">
        <f>IF($A79="","",T(Bedarf!$D85))</f>
        <v/>
      </c>
      <c r="F79" s="36">
        <f>IF(OR($A79="",$B79="",$C79="",N($D79)=0),"",IF(MOD(1-$B79,52)&gt;MOD($C79-$B79,52),"",SUMPRODUCT((Sätze!$B$2:$B$251=$A79)*(Wochenmengen!$C$2:$C$251&gt;0)*(MOD(1-Wochenmengen!$C$2:$C$251,52)&lt;=MOD(Wochenmengen!$D$2:$D$251-Wochenmengen!$C$2:$C$251,52))*Wochenmengen!$F$2:$F$251)/$D79))</f>
        <v/>
      </c>
      <c r="G79" s="36">
        <f>IF(OR($A79="",$B79="",$C79="",N($D79)=0),"",IF(MOD(2-$B79,52)&gt;MOD($C79-$B79,52),"",SUMPRODUCT((Sätze!$B$2:$B$251=$A79)*(Wochenmengen!$C$2:$C$251&gt;0)*(MOD(2-Wochenmengen!$C$2:$C$251,52)&lt;=MOD(Wochenmengen!$D$2:$D$251-Wochenmengen!$C$2:$C$251,52))*Wochenmengen!$F$2:$F$251)/$D79))</f>
        <v/>
      </c>
      <c r="H79" s="36">
        <f>IF(OR($A79="",$B79="",$C79="",N($D79)=0),"",IF(MOD(3-$B79,52)&gt;MOD($C79-$B79,52),"",SUMPRODUCT((Sätze!$B$2:$B$251=$A79)*(Wochenmengen!$C$2:$C$251&gt;0)*(MOD(3-Wochenmengen!$C$2:$C$251,52)&lt;=MOD(Wochenmengen!$D$2:$D$251-Wochenmengen!$C$2:$C$251,52))*Wochenmengen!$F$2:$F$251)/$D79))</f>
        <v/>
      </c>
      <c r="I79" s="36">
        <f>IF(OR($A79="",$B79="",$C79="",N($D79)=0),"",IF(MOD(4-$B79,52)&gt;MOD($C79-$B79,52),"",SUMPRODUCT((Sätze!$B$2:$B$251=$A79)*(Wochenmengen!$C$2:$C$251&gt;0)*(MOD(4-Wochenmengen!$C$2:$C$251,52)&lt;=MOD(Wochenmengen!$D$2:$D$251-Wochenmengen!$C$2:$C$251,52))*Wochenmengen!$F$2:$F$251)/$D79))</f>
        <v/>
      </c>
      <c r="J79" s="36">
        <f>IF(OR($A79="",$B79="",$C79="",N($D79)=0),"",IF(MOD(5-$B79,52)&gt;MOD($C79-$B79,52),"",SUMPRODUCT((Sätze!$B$2:$B$251=$A79)*(Wochenmengen!$C$2:$C$251&gt;0)*(MOD(5-Wochenmengen!$C$2:$C$251,52)&lt;=MOD(Wochenmengen!$D$2:$D$251-Wochenmengen!$C$2:$C$251,52))*Wochenmengen!$F$2:$F$251)/$D79))</f>
        <v/>
      </c>
      <c r="K79" s="36">
        <f>IF(OR($A79="",$B79="",$C79="",N($D79)=0),"",IF(MOD(6-$B79,52)&gt;MOD($C79-$B79,52),"",SUMPRODUCT((Sätze!$B$2:$B$251=$A79)*(Wochenmengen!$C$2:$C$251&gt;0)*(MOD(6-Wochenmengen!$C$2:$C$251,52)&lt;=MOD(Wochenmengen!$D$2:$D$251-Wochenmengen!$C$2:$C$251,52))*Wochenmengen!$F$2:$F$251)/$D79))</f>
        <v/>
      </c>
      <c r="L79" s="36">
        <f>IF(OR($A79="",$B79="",$C79="",N($D79)=0),"",IF(MOD(7-$B79,52)&gt;MOD($C79-$B79,52),"",SUMPRODUCT((Sätze!$B$2:$B$251=$A79)*(Wochenmengen!$C$2:$C$251&gt;0)*(MOD(7-Wochenmengen!$C$2:$C$251,52)&lt;=MOD(Wochenmengen!$D$2:$D$251-Wochenmengen!$C$2:$C$251,52))*Wochenmengen!$F$2:$F$251)/$D79))</f>
        <v/>
      </c>
      <c r="M79" s="36">
        <f>IF(OR($A79="",$B79="",$C79="",N($D79)=0),"",IF(MOD(8-$B79,52)&gt;MOD($C79-$B79,52),"",SUMPRODUCT((Sätze!$B$2:$B$251=$A79)*(Wochenmengen!$C$2:$C$251&gt;0)*(MOD(8-Wochenmengen!$C$2:$C$251,52)&lt;=MOD(Wochenmengen!$D$2:$D$251-Wochenmengen!$C$2:$C$251,52))*Wochenmengen!$F$2:$F$251)/$D79))</f>
        <v/>
      </c>
      <c r="N79" s="36">
        <f>IF(OR($A79="",$B79="",$C79="",N($D79)=0),"",IF(MOD(9-$B79,52)&gt;MOD($C79-$B79,52),"",SUMPRODUCT((Sätze!$B$2:$B$251=$A79)*(Wochenmengen!$C$2:$C$251&gt;0)*(MOD(9-Wochenmengen!$C$2:$C$251,52)&lt;=MOD(Wochenmengen!$D$2:$D$251-Wochenmengen!$C$2:$C$251,52))*Wochenmengen!$F$2:$F$251)/$D79))</f>
        <v/>
      </c>
      <c r="O79" s="36">
        <f>IF(OR($A79="",$B79="",$C79="",N($D79)=0),"",IF(MOD(10-$B79,52)&gt;MOD($C79-$B79,52),"",SUMPRODUCT((Sätze!$B$2:$B$251=$A79)*(Wochenmengen!$C$2:$C$251&gt;0)*(MOD(10-Wochenmengen!$C$2:$C$251,52)&lt;=MOD(Wochenmengen!$D$2:$D$251-Wochenmengen!$C$2:$C$251,52))*Wochenmengen!$F$2:$F$251)/$D79))</f>
        <v/>
      </c>
      <c r="P79" s="36">
        <f>IF(OR($A79="",$B79="",$C79="",N($D79)=0),"",IF(MOD(11-$B79,52)&gt;MOD($C79-$B79,52),"",SUMPRODUCT((Sätze!$B$2:$B$251=$A79)*(Wochenmengen!$C$2:$C$251&gt;0)*(MOD(11-Wochenmengen!$C$2:$C$251,52)&lt;=MOD(Wochenmengen!$D$2:$D$251-Wochenmengen!$C$2:$C$251,52))*Wochenmengen!$F$2:$F$251)/$D79))</f>
        <v/>
      </c>
      <c r="Q79" s="36">
        <f>IF(OR($A79="",$B79="",$C79="",N($D79)=0),"",IF(MOD(12-$B79,52)&gt;MOD($C79-$B79,52),"",SUMPRODUCT((Sätze!$B$2:$B$251=$A79)*(Wochenmengen!$C$2:$C$251&gt;0)*(MOD(12-Wochenmengen!$C$2:$C$251,52)&lt;=MOD(Wochenmengen!$D$2:$D$251-Wochenmengen!$C$2:$C$251,52))*Wochenmengen!$F$2:$F$251)/$D79))</f>
        <v/>
      </c>
      <c r="R79" s="36">
        <f>IF(OR($A79="",$B79="",$C79="",N($D79)=0),"",IF(MOD(13-$B79,52)&gt;MOD($C79-$B79,52),"",SUMPRODUCT((Sätze!$B$2:$B$251=$A79)*(Wochenmengen!$C$2:$C$251&gt;0)*(MOD(13-Wochenmengen!$C$2:$C$251,52)&lt;=MOD(Wochenmengen!$D$2:$D$251-Wochenmengen!$C$2:$C$251,52))*Wochenmengen!$F$2:$F$251)/$D79))</f>
        <v/>
      </c>
      <c r="S79" s="36">
        <f>IF(OR($A79="",$B79="",$C79="",N($D79)=0),"",IF(MOD(14-$B79,52)&gt;MOD($C79-$B79,52),"",SUMPRODUCT((Sätze!$B$2:$B$251=$A79)*(Wochenmengen!$C$2:$C$251&gt;0)*(MOD(14-Wochenmengen!$C$2:$C$251,52)&lt;=MOD(Wochenmengen!$D$2:$D$251-Wochenmengen!$C$2:$C$251,52))*Wochenmengen!$F$2:$F$251)/$D79))</f>
        <v/>
      </c>
      <c r="T79" s="36">
        <f>IF(OR($A79="",$B79="",$C79="",N($D79)=0),"",IF(MOD(15-$B79,52)&gt;MOD($C79-$B79,52),"",SUMPRODUCT((Sätze!$B$2:$B$251=$A79)*(Wochenmengen!$C$2:$C$251&gt;0)*(MOD(15-Wochenmengen!$C$2:$C$251,52)&lt;=MOD(Wochenmengen!$D$2:$D$251-Wochenmengen!$C$2:$C$251,52))*Wochenmengen!$F$2:$F$251)/$D79))</f>
        <v/>
      </c>
      <c r="U79" s="36">
        <f>IF(OR($A79="",$B79="",$C79="",N($D79)=0),"",IF(MOD(16-$B79,52)&gt;MOD($C79-$B79,52),"",SUMPRODUCT((Sätze!$B$2:$B$251=$A79)*(Wochenmengen!$C$2:$C$251&gt;0)*(MOD(16-Wochenmengen!$C$2:$C$251,52)&lt;=MOD(Wochenmengen!$D$2:$D$251-Wochenmengen!$C$2:$C$251,52))*Wochenmengen!$F$2:$F$251)/$D79))</f>
        <v/>
      </c>
      <c r="V79" s="36">
        <f>IF(OR($A79="",$B79="",$C79="",N($D79)=0),"",IF(MOD(17-$B79,52)&gt;MOD($C79-$B79,52),"",SUMPRODUCT((Sätze!$B$2:$B$251=$A79)*(Wochenmengen!$C$2:$C$251&gt;0)*(MOD(17-Wochenmengen!$C$2:$C$251,52)&lt;=MOD(Wochenmengen!$D$2:$D$251-Wochenmengen!$C$2:$C$251,52))*Wochenmengen!$F$2:$F$251)/$D79))</f>
        <v/>
      </c>
      <c r="W79" s="36">
        <f>IF(OR($A79="",$B79="",$C79="",N($D79)=0),"",IF(MOD(18-$B79,52)&gt;MOD($C79-$B79,52),"",SUMPRODUCT((Sätze!$B$2:$B$251=$A79)*(Wochenmengen!$C$2:$C$251&gt;0)*(MOD(18-Wochenmengen!$C$2:$C$251,52)&lt;=MOD(Wochenmengen!$D$2:$D$251-Wochenmengen!$C$2:$C$251,52))*Wochenmengen!$F$2:$F$251)/$D79))</f>
        <v/>
      </c>
      <c r="X79" s="36">
        <f>IF(OR($A79="",$B79="",$C79="",N($D79)=0),"",IF(MOD(19-$B79,52)&gt;MOD($C79-$B79,52),"",SUMPRODUCT((Sätze!$B$2:$B$251=$A79)*(Wochenmengen!$C$2:$C$251&gt;0)*(MOD(19-Wochenmengen!$C$2:$C$251,52)&lt;=MOD(Wochenmengen!$D$2:$D$251-Wochenmengen!$C$2:$C$251,52))*Wochenmengen!$F$2:$F$251)/$D79))</f>
        <v/>
      </c>
      <c r="Y79" s="36">
        <f>IF(OR($A79="",$B79="",$C79="",N($D79)=0),"",IF(MOD(20-$B79,52)&gt;MOD($C79-$B79,52),"",SUMPRODUCT((Sätze!$B$2:$B$251=$A79)*(Wochenmengen!$C$2:$C$251&gt;0)*(MOD(20-Wochenmengen!$C$2:$C$251,52)&lt;=MOD(Wochenmengen!$D$2:$D$251-Wochenmengen!$C$2:$C$251,52))*Wochenmengen!$F$2:$F$251)/$D79))</f>
        <v/>
      </c>
      <c r="Z79" s="36">
        <f>IF(OR($A79="",$B79="",$C79="",N($D79)=0),"",IF(MOD(21-$B79,52)&gt;MOD($C79-$B79,52),"",SUMPRODUCT((Sätze!$B$2:$B$251=$A79)*(Wochenmengen!$C$2:$C$251&gt;0)*(MOD(21-Wochenmengen!$C$2:$C$251,52)&lt;=MOD(Wochenmengen!$D$2:$D$251-Wochenmengen!$C$2:$C$251,52))*Wochenmengen!$F$2:$F$251)/$D79))</f>
        <v/>
      </c>
      <c r="AA79" s="36">
        <f>IF(OR($A79="",$B79="",$C79="",N($D79)=0),"",IF(MOD(22-$B79,52)&gt;MOD($C79-$B79,52),"",SUMPRODUCT((Sätze!$B$2:$B$251=$A79)*(Wochenmengen!$C$2:$C$251&gt;0)*(MOD(22-Wochenmengen!$C$2:$C$251,52)&lt;=MOD(Wochenmengen!$D$2:$D$251-Wochenmengen!$C$2:$C$251,52))*Wochenmengen!$F$2:$F$251)/$D79))</f>
        <v/>
      </c>
      <c r="AB79" s="36">
        <f>IF(OR($A79="",$B79="",$C79="",N($D79)=0),"",IF(MOD(23-$B79,52)&gt;MOD($C79-$B79,52),"",SUMPRODUCT((Sätze!$B$2:$B$251=$A79)*(Wochenmengen!$C$2:$C$251&gt;0)*(MOD(23-Wochenmengen!$C$2:$C$251,52)&lt;=MOD(Wochenmengen!$D$2:$D$251-Wochenmengen!$C$2:$C$251,52))*Wochenmengen!$F$2:$F$251)/$D79))</f>
        <v/>
      </c>
      <c r="AC79" s="36">
        <f>IF(OR($A79="",$B79="",$C79="",N($D79)=0),"",IF(MOD(24-$B79,52)&gt;MOD($C79-$B79,52),"",SUMPRODUCT((Sätze!$B$2:$B$251=$A79)*(Wochenmengen!$C$2:$C$251&gt;0)*(MOD(24-Wochenmengen!$C$2:$C$251,52)&lt;=MOD(Wochenmengen!$D$2:$D$251-Wochenmengen!$C$2:$C$251,52))*Wochenmengen!$F$2:$F$251)/$D79))</f>
        <v/>
      </c>
      <c r="AD79" s="36">
        <f>IF(OR($A79="",$B79="",$C79="",N($D79)=0),"",IF(MOD(25-$B79,52)&gt;MOD($C79-$B79,52),"",SUMPRODUCT((Sätze!$B$2:$B$251=$A79)*(Wochenmengen!$C$2:$C$251&gt;0)*(MOD(25-Wochenmengen!$C$2:$C$251,52)&lt;=MOD(Wochenmengen!$D$2:$D$251-Wochenmengen!$C$2:$C$251,52))*Wochenmengen!$F$2:$F$251)/$D79))</f>
        <v/>
      </c>
      <c r="AE79" s="36">
        <f>IF(OR($A79="",$B79="",$C79="",N($D79)=0),"",IF(MOD(26-$B79,52)&gt;MOD($C79-$B79,52),"",SUMPRODUCT((Sätze!$B$2:$B$251=$A79)*(Wochenmengen!$C$2:$C$251&gt;0)*(MOD(26-Wochenmengen!$C$2:$C$251,52)&lt;=MOD(Wochenmengen!$D$2:$D$251-Wochenmengen!$C$2:$C$251,52))*Wochenmengen!$F$2:$F$251)/$D79))</f>
        <v/>
      </c>
      <c r="AF79" s="36">
        <f>IF(OR($A79="",$B79="",$C79="",N($D79)=0),"",IF(MOD(27-$B79,52)&gt;MOD($C79-$B79,52),"",SUMPRODUCT((Sätze!$B$2:$B$251=$A79)*(Wochenmengen!$C$2:$C$251&gt;0)*(MOD(27-Wochenmengen!$C$2:$C$251,52)&lt;=MOD(Wochenmengen!$D$2:$D$251-Wochenmengen!$C$2:$C$251,52))*Wochenmengen!$F$2:$F$251)/$D79))</f>
        <v/>
      </c>
      <c r="AG79" s="36">
        <f>IF(OR($A79="",$B79="",$C79="",N($D79)=0),"",IF(MOD(28-$B79,52)&gt;MOD($C79-$B79,52),"",SUMPRODUCT((Sätze!$B$2:$B$251=$A79)*(Wochenmengen!$C$2:$C$251&gt;0)*(MOD(28-Wochenmengen!$C$2:$C$251,52)&lt;=MOD(Wochenmengen!$D$2:$D$251-Wochenmengen!$C$2:$C$251,52))*Wochenmengen!$F$2:$F$251)/$D79))</f>
        <v/>
      </c>
      <c r="AH79" s="36">
        <f>IF(OR($A79="",$B79="",$C79="",N($D79)=0),"",IF(MOD(29-$B79,52)&gt;MOD($C79-$B79,52),"",SUMPRODUCT((Sätze!$B$2:$B$251=$A79)*(Wochenmengen!$C$2:$C$251&gt;0)*(MOD(29-Wochenmengen!$C$2:$C$251,52)&lt;=MOD(Wochenmengen!$D$2:$D$251-Wochenmengen!$C$2:$C$251,52))*Wochenmengen!$F$2:$F$251)/$D79))</f>
        <v/>
      </c>
      <c r="AI79" s="36">
        <f>IF(OR($A79="",$B79="",$C79="",N($D79)=0),"",IF(MOD(30-$B79,52)&gt;MOD($C79-$B79,52),"",SUMPRODUCT((Sätze!$B$2:$B$251=$A79)*(Wochenmengen!$C$2:$C$251&gt;0)*(MOD(30-Wochenmengen!$C$2:$C$251,52)&lt;=MOD(Wochenmengen!$D$2:$D$251-Wochenmengen!$C$2:$C$251,52))*Wochenmengen!$F$2:$F$251)/$D79))</f>
        <v/>
      </c>
      <c r="AJ79" s="36">
        <f>IF(OR($A79="",$B79="",$C79="",N($D79)=0),"",IF(MOD(31-$B79,52)&gt;MOD($C79-$B79,52),"",SUMPRODUCT((Sätze!$B$2:$B$251=$A79)*(Wochenmengen!$C$2:$C$251&gt;0)*(MOD(31-Wochenmengen!$C$2:$C$251,52)&lt;=MOD(Wochenmengen!$D$2:$D$251-Wochenmengen!$C$2:$C$251,52))*Wochenmengen!$F$2:$F$251)/$D79))</f>
        <v/>
      </c>
      <c r="AK79" s="36">
        <f>IF(OR($A79="",$B79="",$C79="",N($D79)=0),"",IF(MOD(32-$B79,52)&gt;MOD($C79-$B79,52),"",SUMPRODUCT((Sätze!$B$2:$B$251=$A79)*(Wochenmengen!$C$2:$C$251&gt;0)*(MOD(32-Wochenmengen!$C$2:$C$251,52)&lt;=MOD(Wochenmengen!$D$2:$D$251-Wochenmengen!$C$2:$C$251,52))*Wochenmengen!$F$2:$F$251)/$D79))</f>
        <v/>
      </c>
      <c r="AL79" s="36">
        <f>IF(OR($A79="",$B79="",$C79="",N($D79)=0),"",IF(MOD(33-$B79,52)&gt;MOD($C79-$B79,52),"",SUMPRODUCT((Sätze!$B$2:$B$251=$A79)*(Wochenmengen!$C$2:$C$251&gt;0)*(MOD(33-Wochenmengen!$C$2:$C$251,52)&lt;=MOD(Wochenmengen!$D$2:$D$251-Wochenmengen!$C$2:$C$251,52))*Wochenmengen!$F$2:$F$251)/$D79))</f>
        <v/>
      </c>
      <c r="AM79" s="36">
        <f>IF(OR($A79="",$B79="",$C79="",N($D79)=0),"",IF(MOD(34-$B79,52)&gt;MOD($C79-$B79,52),"",SUMPRODUCT((Sätze!$B$2:$B$251=$A79)*(Wochenmengen!$C$2:$C$251&gt;0)*(MOD(34-Wochenmengen!$C$2:$C$251,52)&lt;=MOD(Wochenmengen!$D$2:$D$251-Wochenmengen!$C$2:$C$251,52))*Wochenmengen!$F$2:$F$251)/$D79))</f>
        <v/>
      </c>
      <c r="AN79" s="36">
        <f>IF(OR($A79="",$B79="",$C79="",N($D79)=0),"",IF(MOD(35-$B79,52)&gt;MOD($C79-$B79,52),"",SUMPRODUCT((Sätze!$B$2:$B$251=$A79)*(Wochenmengen!$C$2:$C$251&gt;0)*(MOD(35-Wochenmengen!$C$2:$C$251,52)&lt;=MOD(Wochenmengen!$D$2:$D$251-Wochenmengen!$C$2:$C$251,52))*Wochenmengen!$F$2:$F$251)/$D79))</f>
        <v/>
      </c>
      <c r="AO79" s="36">
        <f>IF(OR($A79="",$B79="",$C79="",N($D79)=0),"",IF(MOD(36-$B79,52)&gt;MOD($C79-$B79,52),"",SUMPRODUCT((Sätze!$B$2:$B$251=$A79)*(Wochenmengen!$C$2:$C$251&gt;0)*(MOD(36-Wochenmengen!$C$2:$C$251,52)&lt;=MOD(Wochenmengen!$D$2:$D$251-Wochenmengen!$C$2:$C$251,52))*Wochenmengen!$F$2:$F$251)/$D79))</f>
        <v/>
      </c>
      <c r="AP79" s="36">
        <f>IF(OR($A79="",$B79="",$C79="",N($D79)=0),"",IF(MOD(37-$B79,52)&gt;MOD($C79-$B79,52),"",SUMPRODUCT((Sätze!$B$2:$B$251=$A79)*(Wochenmengen!$C$2:$C$251&gt;0)*(MOD(37-Wochenmengen!$C$2:$C$251,52)&lt;=MOD(Wochenmengen!$D$2:$D$251-Wochenmengen!$C$2:$C$251,52))*Wochenmengen!$F$2:$F$251)/$D79))</f>
        <v/>
      </c>
      <c r="AQ79" s="36">
        <f>IF(OR($A79="",$B79="",$C79="",N($D79)=0),"",IF(MOD(38-$B79,52)&gt;MOD($C79-$B79,52),"",SUMPRODUCT((Sätze!$B$2:$B$251=$A79)*(Wochenmengen!$C$2:$C$251&gt;0)*(MOD(38-Wochenmengen!$C$2:$C$251,52)&lt;=MOD(Wochenmengen!$D$2:$D$251-Wochenmengen!$C$2:$C$251,52))*Wochenmengen!$F$2:$F$251)/$D79))</f>
        <v/>
      </c>
      <c r="AR79" s="36">
        <f>IF(OR($A79="",$B79="",$C79="",N($D79)=0),"",IF(MOD(39-$B79,52)&gt;MOD($C79-$B79,52),"",SUMPRODUCT((Sätze!$B$2:$B$251=$A79)*(Wochenmengen!$C$2:$C$251&gt;0)*(MOD(39-Wochenmengen!$C$2:$C$251,52)&lt;=MOD(Wochenmengen!$D$2:$D$251-Wochenmengen!$C$2:$C$251,52))*Wochenmengen!$F$2:$F$251)/$D79))</f>
        <v/>
      </c>
      <c r="AS79" s="36">
        <f>IF(OR($A79="",$B79="",$C79="",N($D79)=0),"",IF(MOD(40-$B79,52)&gt;MOD($C79-$B79,52),"",SUMPRODUCT((Sätze!$B$2:$B$251=$A79)*(Wochenmengen!$C$2:$C$251&gt;0)*(MOD(40-Wochenmengen!$C$2:$C$251,52)&lt;=MOD(Wochenmengen!$D$2:$D$251-Wochenmengen!$C$2:$C$251,52))*Wochenmengen!$F$2:$F$251)/$D79))</f>
        <v/>
      </c>
      <c r="AT79" s="36">
        <f>IF(OR($A79="",$B79="",$C79="",N($D79)=0),"",IF(MOD(41-$B79,52)&gt;MOD($C79-$B79,52),"",SUMPRODUCT((Sätze!$B$2:$B$251=$A79)*(Wochenmengen!$C$2:$C$251&gt;0)*(MOD(41-Wochenmengen!$C$2:$C$251,52)&lt;=MOD(Wochenmengen!$D$2:$D$251-Wochenmengen!$C$2:$C$251,52))*Wochenmengen!$F$2:$F$251)/$D79))</f>
        <v/>
      </c>
      <c r="AU79" s="36">
        <f>IF(OR($A79="",$B79="",$C79="",N($D79)=0),"",IF(MOD(42-$B79,52)&gt;MOD($C79-$B79,52),"",SUMPRODUCT((Sätze!$B$2:$B$251=$A79)*(Wochenmengen!$C$2:$C$251&gt;0)*(MOD(42-Wochenmengen!$C$2:$C$251,52)&lt;=MOD(Wochenmengen!$D$2:$D$251-Wochenmengen!$C$2:$C$251,52))*Wochenmengen!$F$2:$F$251)/$D79))</f>
        <v/>
      </c>
      <c r="AV79" s="36">
        <f>IF(OR($A79="",$B79="",$C79="",N($D79)=0),"",IF(MOD(43-$B79,52)&gt;MOD($C79-$B79,52),"",SUMPRODUCT((Sätze!$B$2:$B$251=$A79)*(Wochenmengen!$C$2:$C$251&gt;0)*(MOD(43-Wochenmengen!$C$2:$C$251,52)&lt;=MOD(Wochenmengen!$D$2:$D$251-Wochenmengen!$C$2:$C$251,52))*Wochenmengen!$F$2:$F$251)/$D79))</f>
        <v/>
      </c>
      <c r="AW79" s="36">
        <f>IF(OR($A79="",$B79="",$C79="",N($D79)=0),"",IF(MOD(44-$B79,52)&gt;MOD($C79-$B79,52),"",SUMPRODUCT((Sätze!$B$2:$B$251=$A79)*(Wochenmengen!$C$2:$C$251&gt;0)*(MOD(44-Wochenmengen!$C$2:$C$251,52)&lt;=MOD(Wochenmengen!$D$2:$D$251-Wochenmengen!$C$2:$C$251,52))*Wochenmengen!$F$2:$F$251)/$D79))</f>
        <v/>
      </c>
      <c r="AX79" s="36">
        <f>IF(OR($A79="",$B79="",$C79="",N($D79)=0),"",IF(MOD(45-$B79,52)&gt;MOD($C79-$B79,52),"",SUMPRODUCT((Sätze!$B$2:$B$251=$A79)*(Wochenmengen!$C$2:$C$251&gt;0)*(MOD(45-Wochenmengen!$C$2:$C$251,52)&lt;=MOD(Wochenmengen!$D$2:$D$251-Wochenmengen!$C$2:$C$251,52))*Wochenmengen!$F$2:$F$251)/$D79))</f>
        <v/>
      </c>
      <c r="AY79" s="36">
        <f>IF(OR($A79="",$B79="",$C79="",N($D79)=0),"",IF(MOD(46-$B79,52)&gt;MOD($C79-$B79,52),"",SUMPRODUCT((Sätze!$B$2:$B$251=$A79)*(Wochenmengen!$C$2:$C$251&gt;0)*(MOD(46-Wochenmengen!$C$2:$C$251,52)&lt;=MOD(Wochenmengen!$D$2:$D$251-Wochenmengen!$C$2:$C$251,52))*Wochenmengen!$F$2:$F$251)/$D79))</f>
        <v/>
      </c>
      <c r="AZ79" s="36">
        <f>IF(OR($A79="",$B79="",$C79="",N($D79)=0),"",IF(MOD(47-$B79,52)&gt;MOD($C79-$B79,52),"",SUMPRODUCT((Sätze!$B$2:$B$251=$A79)*(Wochenmengen!$C$2:$C$251&gt;0)*(MOD(47-Wochenmengen!$C$2:$C$251,52)&lt;=MOD(Wochenmengen!$D$2:$D$251-Wochenmengen!$C$2:$C$251,52))*Wochenmengen!$F$2:$F$251)/$D79))</f>
        <v/>
      </c>
      <c r="BA79" s="36">
        <f>IF(OR($A79="",$B79="",$C79="",N($D79)=0),"",IF(MOD(48-$B79,52)&gt;MOD($C79-$B79,52),"",SUMPRODUCT((Sätze!$B$2:$B$251=$A79)*(Wochenmengen!$C$2:$C$251&gt;0)*(MOD(48-Wochenmengen!$C$2:$C$251,52)&lt;=MOD(Wochenmengen!$D$2:$D$251-Wochenmengen!$C$2:$C$251,52))*Wochenmengen!$F$2:$F$251)/$D79))</f>
        <v/>
      </c>
      <c r="BB79" s="36">
        <f>IF(OR($A79="",$B79="",$C79="",N($D79)=0),"",IF(MOD(49-$B79,52)&gt;MOD($C79-$B79,52),"",SUMPRODUCT((Sätze!$B$2:$B$251=$A79)*(Wochenmengen!$C$2:$C$251&gt;0)*(MOD(49-Wochenmengen!$C$2:$C$251,52)&lt;=MOD(Wochenmengen!$D$2:$D$251-Wochenmengen!$C$2:$C$251,52))*Wochenmengen!$F$2:$F$251)/$D79))</f>
        <v/>
      </c>
      <c r="BC79" s="36">
        <f>IF(OR($A79="",$B79="",$C79="",N($D79)=0),"",IF(MOD(50-$B79,52)&gt;MOD($C79-$B79,52),"",SUMPRODUCT((Sätze!$B$2:$B$251=$A79)*(Wochenmengen!$C$2:$C$251&gt;0)*(MOD(50-Wochenmengen!$C$2:$C$251,52)&lt;=MOD(Wochenmengen!$D$2:$D$251-Wochenmengen!$C$2:$C$251,52))*Wochenmengen!$F$2:$F$251)/$D79))</f>
        <v/>
      </c>
      <c r="BD79" s="36">
        <f>IF(OR($A79="",$B79="",$C79="",N($D79)=0),"",IF(MOD(51-$B79,52)&gt;MOD($C79-$B79,52),"",SUMPRODUCT((Sätze!$B$2:$B$251=$A79)*(Wochenmengen!$C$2:$C$251&gt;0)*(MOD(51-Wochenmengen!$C$2:$C$251,52)&lt;=MOD(Wochenmengen!$D$2:$D$251-Wochenmengen!$C$2:$C$251,52))*Wochenmengen!$F$2:$F$251)/$D79))</f>
        <v/>
      </c>
      <c r="BE79" s="36">
        <f>IF(OR($A79="",$B79="",$C79="",N($D79)=0),"",IF(MOD(52-$B79,52)&gt;MOD($C79-$B79,52),"",SUMPRODUCT((Sätze!$B$2:$B$251=$A79)*(Wochenmengen!$C$2:$C$251&gt;0)*(MOD(52-Wochenmengen!$C$2:$C$251,52)&lt;=MOD(Wochenmengen!$D$2:$D$251-Wochenmengen!$C$2:$C$251,52))*Wochenmengen!$F$2:$F$251)/$D79))</f>
        <v/>
      </c>
      <c r="BF79" s="26">
        <f>IF($A79="","",SUMPRODUCT((F79:BE79&lt;&gt;"")*(F79:BE79&lt;1)))</f>
        <v/>
      </c>
    </row>
    <row r="80">
      <c r="A80" s="10">
        <f>IF(Bedarf!$B86="","",Bedarf!$B86)</f>
        <v/>
      </c>
      <c r="B80" s="26">
        <f>IF($A80="","",IF(Bedarf!$E86&lt;&gt;"",Bedarf!$E86,IFERROR(IF(_xlfn.MINIFS(Sätze!$H$2:$H$251,Sätze!$B$2:$B$251,$A80)=0,"",_xlfn.MINIFS(Sätze!$H$2:$H$251,Sätze!$B$2:$B$251,$A80)),"")))</f>
        <v/>
      </c>
      <c r="C80" s="26">
        <f>IF($A80="","",IF(Bedarf!$F86&lt;&gt;"",Bedarf!$F86,IFERROR(IF(_xlfn.MAXIFS(Sätze!$I$2:$I$251,Sätze!$B$2:$B$251,$A80)=0,"",_xlfn.MAXIFS(Sätze!$I$2:$I$251,Sätze!$B$2:$B$251,$A80)),"")))</f>
        <v/>
      </c>
      <c r="D80" s="15">
        <f>IF(OR($A80="",N(Bedarf!$G86)=0),"",Bedarf!$G86)</f>
        <v/>
      </c>
      <c r="E80" s="10">
        <f>IF($A80="","",T(Bedarf!$D86))</f>
        <v/>
      </c>
      <c r="F80" s="36">
        <f>IF(OR($A80="",$B80="",$C80="",N($D80)=0),"",IF(MOD(1-$B80,52)&gt;MOD($C80-$B80,52),"",SUMPRODUCT((Sätze!$B$2:$B$251=$A80)*(Wochenmengen!$C$2:$C$251&gt;0)*(MOD(1-Wochenmengen!$C$2:$C$251,52)&lt;=MOD(Wochenmengen!$D$2:$D$251-Wochenmengen!$C$2:$C$251,52))*Wochenmengen!$F$2:$F$251)/$D80))</f>
        <v/>
      </c>
      <c r="G80" s="36">
        <f>IF(OR($A80="",$B80="",$C80="",N($D80)=0),"",IF(MOD(2-$B80,52)&gt;MOD($C80-$B80,52),"",SUMPRODUCT((Sätze!$B$2:$B$251=$A80)*(Wochenmengen!$C$2:$C$251&gt;0)*(MOD(2-Wochenmengen!$C$2:$C$251,52)&lt;=MOD(Wochenmengen!$D$2:$D$251-Wochenmengen!$C$2:$C$251,52))*Wochenmengen!$F$2:$F$251)/$D80))</f>
        <v/>
      </c>
      <c r="H80" s="36">
        <f>IF(OR($A80="",$B80="",$C80="",N($D80)=0),"",IF(MOD(3-$B80,52)&gt;MOD($C80-$B80,52),"",SUMPRODUCT((Sätze!$B$2:$B$251=$A80)*(Wochenmengen!$C$2:$C$251&gt;0)*(MOD(3-Wochenmengen!$C$2:$C$251,52)&lt;=MOD(Wochenmengen!$D$2:$D$251-Wochenmengen!$C$2:$C$251,52))*Wochenmengen!$F$2:$F$251)/$D80))</f>
        <v/>
      </c>
      <c r="I80" s="36">
        <f>IF(OR($A80="",$B80="",$C80="",N($D80)=0),"",IF(MOD(4-$B80,52)&gt;MOD($C80-$B80,52),"",SUMPRODUCT((Sätze!$B$2:$B$251=$A80)*(Wochenmengen!$C$2:$C$251&gt;0)*(MOD(4-Wochenmengen!$C$2:$C$251,52)&lt;=MOD(Wochenmengen!$D$2:$D$251-Wochenmengen!$C$2:$C$251,52))*Wochenmengen!$F$2:$F$251)/$D80))</f>
        <v/>
      </c>
      <c r="J80" s="36">
        <f>IF(OR($A80="",$B80="",$C80="",N($D80)=0),"",IF(MOD(5-$B80,52)&gt;MOD($C80-$B80,52),"",SUMPRODUCT((Sätze!$B$2:$B$251=$A80)*(Wochenmengen!$C$2:$C$251&gt;0)*(MOD(5-Wochenmengen!$C$2:$C$251,52)&lt;=MOD(Wochenmengen!$D$2:$D$251-Wochenmengen!$C$2:$C$251,52))*Wochenmengen!$F$2:$F$251)/$D80))</f>
        <v/>
      </c>
      <c r="K80" s="36">
        <f>IF(OR($A80="",$B80="",$C80="",N($D80)=0),"",IF(MOD(6-$B80,52)&gt;MOD($C80-$B80,52),"",SUMPRODUCT((Sätze!$B$2:$B$251=$A80)*(Wochenmengen!$C$2:$C$251&gt;0)*(MOD(6-Wochenmengen!$C$2:$C$251,52)&lt;=MOD(Wochenmengen!$D$2:$D$251-Wochenmengen!$C$2:$C$251,52))*Wochenmengen!$F$2:$F$251)/$D80))</f>
        <v/>
      </c>
      <c r="L80" s="36">
        <f>IF(OR($A80="",$B80="",$C80="",N($D80)=0),"",IF(MOD(7-$B80,52)&gt;MOD($C80-$B80,52),"",SUMPRODUCT((Sätze!$B$2:$B$251=$A80)*(Wochenmengen!$C$2:$C$251&gt;0)*(MOD(7-Wochenmengen!$C$2:$C$251,52)&lt;=MOD(Wochenmengen!$D$2:$D$251-Wochenmengen!$C$2:$C$251,52))*Wochenmengen!$F$2:$F$251)/$D80))</f>
        <v/>
      </c>
      <c r="M80" s="36">
        <f>IF(OR($A80="",$B80="",$C80="",N($D80)=0),"",IF(MOD(8-$B80,52)&gt;MOD($C80-$B80,52),"",SUMPRODUCT((Sätze!$B$2:$B$251=$A80)*(Wochenmengen!$C$2:$C$251&gt;0)*(MOD(8-Wochenmengen!$C$2:$C$251,52)&lt;=MOD(Wochenmengen!$D$2:$D$251-Wochenmengen!$C$2:$C$251,52))*Wochenmengen!$F$2:$F$251)/$D80))</f>
        <v/>
      </c>
      <c r="N80" s="36">
        <f>IF(OR($A80="",$B80="",$C80="",N($D80)=0),"",IF(MOD(9-$B80,52)&gt;MOD($C80-$B80,52),"",SUMPRODUCT((Sätze!$B$2:$B$251=$A80)*(Wochenmengen!$C$2:$C$251&gt;0)*(MOD(9-Wochenmengen!$C$2:$C$251,52)&lt;=MOD(Wochenmengen!$D$2:$D$251-Wochenmengen!$C$2:$C$251,52))*Wochenmengen!$F$2:$F$251)/$D80))</f>
        <v/>
      </c>
      <c r="O80" s="36">
        <f>IF(OR($A80="",$B80="",$C80="",N($D80)=0),"",IF(MOD(10-$B80,52)&gt;MOD($C80-$B80,52),"",SUMPRODUCT((Sätze!$B$2:$B$251=$A80)*(Wochenmengen!$C$2:$C$251&gt;0)*(MOD(10-Wochenmengen!$C$2:$C$251,52)&lt;=MOD(Wochenmengen!$D$2:$D$251-Wochenmengen!$C$2:$C$251,52))*Wochenmengen!$F$2:$F$251)/$D80))</f>
        <v/>
      </c>
      <c r="P80" s="36">
        <f>IF(OR($A80="",$B80="",$C80="",N($D80)=0),"",IF(MOD(11-$B80,52)&gt;MOD($C80-$B80,52),"",SUMPRODUCT((Sätze!$B$2:$B$251=$A80)*(Wochenmengen!$C$2:$C$251&gt;0)*(MOD(11-Wochenmengen!$C$2:$C$251,52)&lt;=MOD(Wochenmengen!$D$2:$D$251-Wochenmengen!$C$2:$C$251,52))*Wochenmengen!$F$2:$F$251)/$D80))</f>
        <v/>
      </c>
      <c r="Q80" s="36">
        <f>IF(OR($A80="",$B80="",$C80="",N($D80)=0),"",IF(MOD(12-$B80,52)&gt;MOD($C80-$B80,52),"",SUMPRODUCT((Sätze!$B$2:$B$251=$A80)*(Wochenmengen!$C$2:$C$251&gt;0)*(MOD(12-Wochenmengen!$C$2:$C$251,52)&lt;=MOD(Wochenmengen!$D$2:$D$251-Wochenmengen!$C$2:$C$251,52))*Wochenmengen!$F$2:$F$251)/$D80))</f>
        <v/>
      </c>
      <c r="R80" s="36">
        <f>IF(OR($A80="",$B80="",$C80="",N($D80)=0),"",IF(MOD(13-$B80,52)&gt;MOD($C80-$B80,52),"",SUMPRODUCT((Sätze!$B$2:$B$251=$A80)*(Wochenmengen!$C$2:$C$251&gt;0)*(MOD(13-Wochenmengen!$C$2:$C$251,52)&lt;=MOD(Wochenmengen!$D$2:$D$251-Wochenmengen!$C$2:$C$251,52))*Wochenmengen!$F$2:$F$251)/$D80))</f>
        <v/>
      </c>
      <c r="S80" s="36">
        <f>IF(OR($A80="",$B80="",$C80="",N($D80)=0),"",IF(MOD(14-$B80,52)&gt;MOD($C80-$B80,52),"",SUMPRODUCT((Sätze!$B$2:$B$251=$A80)*(Wochenmengen!$C$2:$C$251&gt;0)*(MOD(14-Wochenmengen!$C$2:$C$251,52)&lt;=MOD(Wochenmengen!$D$2:$D$251-Wochenmengen!$C$2:$C$251,52))*Wochenmengen!$F$2:$F$251)/$D80))</f>
        <v/>
      </c>
      <c r="T80" s="36">
        <f>IF(OR($A80="",$B80="",$C80="",N($D80)=0),"",IF(MOD(15-$B80,52)&gt;MOD($C80-$B80,52),"",SUMPRODUCT((Sätze!$B$2:$B$251=$A80)*(Wochenmengen!$C$2:$C$251&gt;0)*(MOD(15-Wochenmengen!$C$2:$C$251,52)&lt;=MOD(Wochenmengen!$D$2:$D$251-Wochenmengen!$C$2:$C$251,52))*Wochenmengen!$F$2:$F$251)/$D80))</f>
        <v/>
      </c>
      <c r="U80" s="36">
        <f>IF(OR($A80="",$B80="",$C80="",N($D80)=0),"",IF(MOD(16-$B80,52)&gt;MOD($C80-$B80,52),"",SUMPRODUCT((Sätze!$B$2:$B$251=$A80)*(Wochenmengen!$C$2:$C$251&gt;0)*(MOD(16-Wochenmengen!$C$2:$C$251,52)&lt;=MOD(Wochenmengen!$D$2:$D$251-Wochenmengen!$C$2:$C$251,52))*Wochenmengen!$F$2:$F$251)/$D80))</f>
        <v/>
      </c>
      <c r="V80" s="36">
        <f>IF(OR($A80="",$B80="",$C80="",N($D80)=0),"",IF(MOD(17-$B80,52)&gt;MOD($C80-$B80,52),"",SUMPRODUCT((Sätze!$B$2:$B$251=$A80)*(Wochenmengen!$C$2:$C$251&gt;0)*(MOD(17-Wochenmengen!$C$2:$C$251,52)&lt;=MOD(Wochenmengen!$D$2:$D$251-Wochenmengen!$C$2:$C$251,52))*Wochenmengen!$F$2:$F$251)/$D80))</f>
        <v/>
      </c>
      <c r="W80" s="36">
        <f>IF(OR($A80="",$B80="",$C80="",N($D80)=0),"",IF(MOD(18-$B80,52)&gt;MOD($C80-$B80,52),"",SUMPRODUCT((Sätze!$B$2:$B$251=$A80)*(Wochenmengen!$C$2:$C$251&gt;0)*(MOD(18-Wochenmengen!$C$2:$C$251,52)&lt;=MOD(Wochenmengen!$D$2:$D$251-Wochenmengen!$C$2:$C$251,52))*Wochenmengen!$F$2:$F$251)/$D80))</f>
        <v/>
      </c>
      <c r="X80" s="36">
        <f>IF(OR($A80="",$B80="",$C80="",N($D80)=0),"",IF(MOD(19-$B80,52)&gt;MOD($C80-$B80,52),"",SUMPRODUCT((Sätze!$B$2:$B$251=$A80)*(Wochenmengen!$C$2:$C$251&gt;0)*(MOD(19-Wochenmengen!$C$2:$C$251,52)&lt;=MOD(Wochenmengen!$D$2:$D$251-Wochenmengen!$C$2:$C$251,52))*Wochenmengen!$F$2:$F$251)/$D80))</f>
        <v/>
      </c>
      <c r="Y80" s="36">
        <f>IF(OR($A80="",$B80="",$C80="",N($D80)=0),"",IF(MOD(20-$B80,52)&gt;MOD($C80-$B80,52),"",SUMPRODUCT((Sätze!$B$2:$B$251=$A80)*(Wochenmengen!$C$2:$C$251&gt;0)*(MOD(20-Wochenmengen!$C$2:$C$251,52)&lt;=MOD(Wochenmengen!$D$2:$D$251-Wochenmengen!$C$2:$C$251,52))*Wochenmengen!$F$2:$F$251)/$D80))</f>
        <v/>
      </c>
      <c r="Z80" s="36">
        <f>IF(OR($A80="",$B80="",$C80="",N($D80)=0),"",IF(MOD(21-$B80,52)&gt;MOD($C80-$B80,52),"",SUMPRODUCT((Sätze!$B$2:$B$251=$A80)*(Wochenmengen!$C$2:$C$251&gt;0)*(MOD(21-Wochenmengen!$C$2:$C$251,52)&lt;=MOD(Wochenmengen!$D$2:$D$251-Wochenmengen!$C$2:$C$251,52))*Wochenmengen!$F$2:$F$251)/$D80))</f>
        <v/>
      </c>
      <c r="AA80" s="36">
        <f>IF(OR($A80="",$B80="",$C80="",N($D80)=0),"",IF(MOD(22-$B80,52)&gt;MOD($C80-$B80,52),"",SUMPRODUCT((Sätze!$B$2:$B$251=$A80)*(Wochenmengen!$C$2:$C$251&gt;0)*(MOD(22-Wochenmengen!$C$2:$C$251,52)&lt;=MOD(Wochenmengen!$D$2:$D$251-Wochenmengen!$C$2:$C$251,52))*Wochenmengen!$F$2:$F$251)/$D80))</f>
        <v/>
      </c>
      <c r="AB80" s="36">
        <f>IF(OR($A80="",$B80="",$C80="",N($D80)=0),"",IF(MOD(23-$B80,52)&gt;MOD($C80-$B80,52),"",SUMPRODUCT((Sätze!$B$2:$B$251=$A80)*(Wochenmengen!$C$2:$C$251&gt;0)*(MOD(23-Wochenmengen!$C$2:$C$251,52)&lt;=MOD(Wochenmengen!$D$2:$D$251-Wochenmengen!$C$2:$C$251,52))*Wochenmengen!$F$2:$F$251)/$D80))</f>
        <v/>
      </c>
      <c r="AC80" s="36">
        <f>IF(OR($A80="",$B80="",$C80="",N($D80)=0),"",IF(MOD(24-$B80,52)&gt;MOD($C80-$B80,52),"",SUMPRODUCT((Sätze!$B$2:$B$251=$A80)*(Wochenmengen!$C$2:$C$251&gt;0)*(MOD(24-Wochenmengen!$C$2:$C$251,52)&lt;=MOD(Wochenmengen!$D$2:$D$251-Wochenmengen!$C$2:$C$251,52))*Wochenmengen!$F$2:$F$251)/$D80))</f>
        <v/>
      </c>
      <c r="AD80" s="36">
        <f>IF(OR($A80="",$B80="",$C80="",N($D80)=0),"",IF(MOD(25-$B80,52)&gt;MOD($C80-$B80,52),"",SUMPRODUCT((Sätze!$B$2:$B$251=$A80)*(Wochenmengen!$C$2:$C$251&gt;0)*(MOD(25-Wochenmengen!$C$2:$C$251,52)&lt;=MOD(Wochenmengen!$D$2:$D$251-Wochenmengen!$C$2:$C$251,52))*Wochenmengen!$F$2:$F$251)/$D80))</f>
        <v/>
      </c>
      <c r="AE80" s="36">
        <f>IF(OR($A80="",$B80="",$C80="",N($D80)=0),"",IF(MOD(26-$B80,52)&gt;MOD($C80-$B80,52),"",SUMPRODUCT((Sätze!$B$2:$B$251=$A80)*(Wochenmengen!$C$2:$C$251&gt;0)*(MOD(26-Wochenmengen!$C$2:$C$251,52)&lt;=MOD(Wochenmengen!$D$2:$D$251-Wochenmengen!$C$2:$C$251,52))*Wochenmengen!$F$2:$F$251)/$D80))</f>
        <v/>
      </c>
      <c r="AF80" s="36">
        <f>IF(OR($A80="",$B80="",$C80="",N($D80)=0),"",IF(MOD(27-$B80,52)&gt;MOD($C80-$B80,52),"",SUMPRODUCT((Sätze!$B$2:$B$251=$A80)*(Wochenmengen!$C$2:$C$251&gt;0)*(MOD(27-Wochenmengen!$C$2:$C$251,52)&lt;=MOD(Wochenmengen!$D$2:$D$251-Wochenmengen!$C$2:$C$251,52))*Wochenmengen!$F$2:$F$251)/$D80))</f>
        <v/>
      </c>
      <c r="AG80" s="36">
        <f>IF(OR($A80="",$B80="",$C80="",N($D80)=0),"",IF(MOD(28-$B80,52)&gt;MOD($C80-$B80,52),"",SUMPRODUCT((Sätze!$B$2:$B$251=$A80)*(Wochenmengen!$C$2:$C$251&gt;0)*(MOD(28-Wochenmengen!$C$2:$C$251,52)&lt;=MOD(Wochenmengen!$D$2:$D$251-Wochenmengen!$C$2:$C$251,52))*Wochenmengen!$F$2:$F$251)/$D80))</f>
        <v/>
      </c>
      <c r="AH80" s="36">
        <f>IF(OR($A80="",$B80="",$C80="",N($D80)=0),"",IF(MOD(29-$B80,52)&gt;MOD($C80-$B80,52),"",SUMPRODUCT((Sätze!$B$2:$B$251=$A80)*(Wochenmengen!$C$2:$C$251&gt;0)*(MOD(29-Wochenmengen!$C$2:$C$251,52)&lt;=MOD(Wochenmengen!$D$2:$D$251-Wochenmengen!$C$2:$C$251,52))*Wochenmengen!$F$2:$F$251)/$D80))</f>
        <v/>
      </c>
      <c r="AI80" s="36">
        <f>IF(OR($A80="",$B80="",$C80="",N($D80)=0),"",IF(MOD(30-$B80,52)&gt;MOD($C80-$B80,52),"",SUMPRODUCT((Sätze!$B$2:$B$251=$A80)*(Wochenmengen!$C$2:$C$251&gt;0)*(MOD(30-Wochenmengen!$C$2:$C$251,52)&lt;=MOD(Wochenmengen!$D$2:$D$251-Wochenmengen!$C$2:$C$251,52))*Wochenmengen!$F$2:$F$251)/$D80))</f>
        <v/>
      </c>
      <c r="AJ80" s="36">
        <f>IF(OR($A80="",$B80="",$C80="",N($D80)=0),"",IF(MOD(31-$B80,52)&gt;MOD($C80-$B80,52),"",SUMPRODUCT((Sätze!$B$2:$B$251=$A80)*(Wochenmengen!$C$2:$C$251&gt;0)*(MOD(31-Wochenmengen!$C$2:$C$251,52)&lt;=MOD(Wochenmengen!$D$2:$D$251-Wochenmengen!$C$2:$C$251,52))*Wochenmengen!$F$2:$F$251)/$D80))</f>
        <v/>
      </c>
      <c r="AK80" s="36">
        <f>IF(OR($A80="",$B80="",$C80="",N($D80)=0),"",IF(MOD(32-$B80,52)&gt;MOD($C80-$B80,52),"",SUMPRODUCT((Sätze!$B$2:$B$251=$A80)*(Wochenmengen!$C$2:$C$251&gt;0)*(MOD(32-Wochenmengen!$C$2:$C$251,52)&lt;=MOD(Wochenmengen!$D$2:$D$251-Wochenmengen!$C$2:$C$251,52))*Wochenmengen!$F$2:$F$251)/$D80))</f>
        <v/>
      </c>
      <c r="AL80" s="36">
        <f>IF(OR($A80="",$B80="",$C80="",N($D80)=0),"",IF(MOD(33-$B80,52)&gt;MOD($C80-$B80,52),"",SUMPRODUCT((Sätze!$B$2:$B$251=$A80)*(Wochenmengen!$C$2:$C$251&gt;0)*(MOD(33-Wochenmengen!$C$2:$C$251,52)&lt;=MOD(Wochenmengen!$D$2:$D$251-Wochenmengen!$C$2:$C$251,52))*Wochenmengen!$F$2:$F$251)/$D80))</f>
        <v/>
      </c>
      <c r="AM80" s="36">
        <f>IF(OR($A80="",$B80="",$C80="",N($D80)=0),"",IF(MOD(34-$B80,52)&gt;MOD($C80-$B80,52),"",SUMPRODUCT((Sätze!$B$2:$B$251=$A80)*(Wochenmengen!$C$2:$C$251&gt;0)*(MOD(34-Wochenmengen!$C$2:$C$251,52)&lt;=MOD(Wochenmengen!$D$2:$D$251-Wochenmengen!$C$2:$C$251,52))*Wochenmengen!$F$2:$F$251)/$D80))</f>
        <v/>
      </c>
      <c r="AN80" s="36">
        <f>IF(OR($A80="",$B80="",$C80="",N($D80)=0),"",IF(MOD(35-$B80,52)&gt;MOD($C80-$B80,52),"",SUMPRODUCT((Sätze!$B$2:$B$251=$A80)*(Wochenmengen!$C$2:$C$251&gt;0)*(MOD(35-Wochenmengen!$C$2:$C$251,52)&lt;=MOD(Wochenmengen!$D$2:$D$251-Wochenmengen!$C$2:$C$251,52))*Wochenmengen!$F$2:$F$251)/$D80))</f>
        <v/>
      </c>
      <c r="AO80" s="36">
        <f>IF(OR($A80="",$B80="",$C80="",N($D80)=0),"",IF(MOD(36-$B80,52)&gt;MOD($C80-$B80,52),"",SUMPRODUCT((Sätze!$B$2:$B$251=$A80)*(Wochenmengen!$C$2:$C$251&gt;0)*(MOD(36-Wochenmengen!$C$2:$C$251,52)&lt;=MOD(Wochenmengen!$D$2:$D$251-Wochenmengen!$C$2:$C$251,52))*Wochenmengen!$F$2:$F$251)/$D80))</f>
        <v/>
      </c>
      <c r="AP80" s="36">
        <f>IF(OR($A80="",$B80="",$C80="",N($D80)=0),"",IF(MOD(37-$B80,52)&gt;MOD($C80-$B80,52),"",SUMPRODUCT((Sätze!$B$2:$B$251=$A80)*(Wochenmengen!$C$2:$C$251&gt;0)*(MOD(37-Wochenmengen!$C$2:$C$251,52)&lt;=MOD(Wochenmengen!$D$2:$D$251-Wochenmengen!$C$2:$C$251,52))*Wochenmengen!$F$2:$F$251)/$D80))</f>
        <v/>
      </c>
      <c r="AQ80" s="36">
        <f>IF(OR($A80="",$B80="",$C80="",N($D80)=0),"",IF(MOD(38-$B80,52)&gt;MOD($C80-$B80,52),"",SUMPRODUCT((Sätze!$B$2:$B$251=$A80)*(Wochenmengen!$C$2:$C$251&gt;0)*(MOD(38-Wochenmengen!$C$2:$C$251,52)&lt;=MOD(Wochenmengen!$D$2:$D$251-Wochenmengen!$C$2:$C$251,52))*Wochenmengen!$F$2:$F$251)/$D80))</f>
        <v/>
      </c>
      <c r="AR80" s="36">
        <f>IF(OR($A80="",$B80="",$C80="",N($D80)=0),"",IF(MOD(39-$B80,52)&gt;MOD($C80-$B80,52),"",SUMPRODUCT((Sätze!$B$2:$B$251=$A80)*(Wochenmengen!$C$2:$C$251&gt;0)*(MOD(39-Wochenmengen!$C$2:$C$251,52)&lt;=MOD(Wochenmengen!$D$2:$D$251-Wochenmengen!$C$2:$C$251,52))*Wochenmengen!$F$2:$F$251)/$D80))</f>
        <v/>
      </c>
      <c r="AS80" s="36">
        <f>IF(OR($A80="",$B80="",$C80="",N($D80)=0),"",IF(MOD(40-$B80,52)&gt;MOD($C80-$B80,52),"",SUMPRODUCT((Sätze!$B$2:$B$251=$A80)*(Wochenmengen!$C$2:$C$251&gt;0)*(MOD(40-Wochenmengen!$C$2:$C$251,52)&lt;=MOD(Wochenmengen!$D$2:$D$251-Wochenmengen!$C$2:$C$251,52))*Wochenmengen!$F$2:$F$251)/$D80))</f>
        <v/>
      </c>
      <c r="AT80" s="36">
        <f>IF(OR($A80="",$B80="",$C80="",N($D80)=0),"",IF(MOD(41-$B80,52)&gt;MOD($C80-$B80,52),"",SUMPRODUCT((Sätze!$B$2:$B$251=$A80)*(Wochenmengen!$C$2:$C$251&gt;0)*(MOD(41-Wochenmengen!$C$2:$C$251,52)&lt;=MOD(Wochenmengen!$D$2:$D$251-Wochenmengen!$C$2:$C$251,52))*Wochenmengen!$F$2:$F$251)/$D80))</f>
        <v/>
      </c>
      <c r="AU80" s="36">
        <f>IF(OR($A80="",$B80="",$C80="",N($D80)=0),"",IF(MOD(42-$B80,52)&gt;MOD($C80-$B80,52),"",SUMPRODUCT((Sätze!$B$2:$B$251=$A80)*(Wochenmengen!$C$2:$C$251&gt;0)*(MOD(42-Wochenmengen!$C$2:$C$251,52)&lt;=MOD(Wochenmengen!$D$2:$D$251-Wochenmengen!$C$2:$C$251,52))*Wochenmengen!$F$2:$F$251)/$D80))</f>
        <v/>
      </c>
      <c r="AV80" s="36">
        <f>IF(OR($A80="",$B80="",$C80="",N($D80)=0),"",IF(MOD(43-$B80,52)&gt;MOD($C80-$B80,52),"",SUMPRODUCT((Sätze!$B$2:$B$251=$A80)*(Wochenmengen!$C$2:$C$251&gt;0)*(MOD(43-Wochenmengen!$C$2:$C$251,52)&lt;=MOD(Wochenmengen!$D$2:$D$251-Wochenmengen!$C$2:$C$251,52))*Wochenmengen!$F$2:$F$251)/$D80))</f>
        <v/>
      </c>
      <c r="AW80" s="36">
        <f>IF(OR($A80="",$B80="",$C80="",N($D80)=0),"",IF(MOD(44-$B80,52)&gt;MOD($C80-$B80,52),"",SUMPRODUCT((Sätze!$B$2:$B$251=$A80)*(Wochenmengen!$C$2:$C$251&gt;0)*(MOD(44-Wochenmengen!$C$2:$C$251,52)&lt;=MOD(Wochenmengen!$D$2:$D$251-Wochenmengen!$C$2:$C$251,52))*Wochenmengen!$F$2:$F$251)/$D80))</f>
        <v/>
      </c>
      <c r="AX80" s="36">
        <f>IF(OR($A80="",$B80="",$C80="",N($D80)=0),"",IF(MOD(45-$B80,52)&gt;MOD($C80-$B80,52),"",SUMPRODUCT((Sätze!$B$2:$B$251=$A80)*(Wochenmengen!$C$2:$C$251&gt;0)*(MOD(45-Wochenmengen!$C$2:$C$251,52)&lt;=MOD(Wochenmengen!$D$2:$D$251-Wochenmengen!$C$2:$C$251,52))*Wochenmengen!$F$2:$F$251)/$D80))</f>
        <v/>
      </c>
      <c r="AY80" s="36">
        <f>IF(OR($A80="",$B80="",$C80="",N($D80)=0),"",IF(MOD(46-$B80,52)&gt;MOD($C80-$B80,52),"",SUMPRODUCT((Sätze!$B$2:$B$251=$A80)*(Wochenmengen!$C$2:$C$251&gt;0)*(MOD(46-Wochenmengen!$C$2:$C$251,52)&lt;=MOD(Wochenmengen!$D$2:$D$251-Wochenmengen!$C$2:$C$251,52))*Wochenmengen!$F$2:$F$251)/$D80))</f>
        <v/>
      </c>
      <c r="AZ80" s="36">
        <f>IF(OR($A80="",$B80="",$C80="",N($D80)=0),"",IF(MOD(47-$B80,52)&gt;MOD($C80-$B80,52),"",SUMPRODUCT((Sätze!$B$2:$B$251=$A80)*(Wochenmengen!$C$2:$C$251&gt;0)*(MOD(47-Wochenmengen!$C$2:$C$251,52)&lt;=MOD(Wochenmengen!$D$2:$D$251-Wochenmengen!$C$2:$C$251,52))*Wochenmengen!$F$2:$F$251)/$D80))</f>
        <v/>
      </c>
      <c r="BA80" s="36">
        <f>IF(OR($A80="",$B80="",$C80="",N($D80)=0),"",IF(MOD(48-$B80,52)&gt;MOD($C80-$B80,52),"",SUMPRODUCT((Sätze!$B$2:$B$251=$A80)*(Wochenmengen!$C$2:$C$251&gt;0)*(MOD(48-Wochenmengen!$C$2:$C$251,52)&lt;=MOD(Wochenmengen!$D$2:$D$251-Wochenmengen!$C$2:$C$251,52))*Wochenmengen!$F$2:$F$251)/$D80))</f>
        <v/>
      </c>
      <c r="BB80" s="36">
        <f>IF(OR($A80="",$B80="",$C80="",N($D80)=0),"",IF(MOD(49-$B80,52)&gt;MOD($C80-$B80,52),"",SUMPRODUCT((Sätze!$B$2:$B$251=$A80)*(Wochenmengen!$C$2:$C$251&gt;0)*(MOD(49-Wochenmengen!$C$2:$C$251,52)&lt;=MOD(Wochenmengen!$D$2:$D$251-Wochenmengen!$C$2:$C$251,52))*Wochenmengen!$F$2:$F$251)/$D80))</f>
        <v/>
      </c>
      <c r="BC80" s="36">
        <f>IF(OR($A80="",$B80="",$C80="",N($D80)=0),"",IF(MOD(50-$B80,52)&gt;MOD($C80-$B80,52),"",SUMPRODUCT((Sätze!$B$2:$B$251=$A80)*(Wochenmengen!$C$2:$C$251&gt;0)*(MOD(50-Wochenmengen!$C$2:$C$251,52)&lt;=MOD(Wochenmengen!$D$2:$D$251-Wochenmengen!$C$2:$C$251,52))*Wochenmengen!$F$2:$F$251)/$D80))</f>
        <v/>
      </c>
      <c r="BD80" s="36">
        <f>IF(OR($A80="",$B80="",$C80="",N($D80)=0),"",IF(MOD(51-$B80,52)&gt;MOD($C80-$B80,52),"",SUMPRODUCT((Sätze!$B$2:$B$251=$A80)*(Wochenmengen!$C$2:$C$251&gt;0)*(MOD(51-Wochenmengen!$C$2:$C$251,52)&lt;=MOD(Wochenmengen!$D$2:$D$251-Wochenmengen!$C$2:$C$251,52))*Wochenmengen!$F$2:$F$251)/$D80))</f>
        <v/>
      </c>
      <c r="BE80" s="36">
        <f>IF(OR($A80="",$B80="",$C80="",N($D80)=0),"",IF(MOD(52-$B80,52)&gt;MOD($C80-$B80,52),"",SUMPRODUCT((Sätze!$B$2:$B$251=$A80)*(Wochenmengen!$C$2:$C$251&gt;0)*(MOD(52-Wochenmengen!$C$2:$C$251,52)&lt;=MOD(Wochenmengen!$D$2:$D$251-Wochenmengen!$C$2:$C$251,52))*Wochenmengen!$F$2:$F$251)/$D80))</f>
        <v/>
      </c>
      <c r="BF80" s="26">
        <f>IF($A80="","",SUMPRODUCT((F80:BE80&lt;&gt;"")*(F80:BE80&lt;1)))</f>
        <v/>
      </c>
    </row>
    <row r="81">
      <c r="A81" s="10">
        <f>IF(Bedarf!$B87="","",Bedarf!$B87)</f>
        <v/>
      </c>
      <c r="B81" s="26">
        <f>IF($A81="","",IF(Bedarf!$E87&lt;&gt;"",Bedarf!$E87,IFERROR(IF(_xlfn.MINIFS(Sätze!$H$2:$H$251,Sätze!$B$2:$B$251,$A81)=0,"",_xlfn.MINIFS(Sätze!$H$2:$H$251,Sätze!$B$2:$B$251,$A81)),"")))</f>
        <v/>
      </c>
      <c r="C81" s="26">
        <f>IF($A81="","",IF(Bedarf!$F87&lt;&gt;"",Bedarf!$F87,IFERROR(IF(_xlfn.MAXIFS(Sätze!$I$2:$I$251,Sätze!$B$2:$B$251,$A81)=0,"",_xlfn.MAXIFS(Sätze!$I$2:$I$251,Sätze!$B$2:$B$251,$A81)),"")))</f>
        <v/>
      </c>
      <c r="D81" s="15">
        <f>IF(OR($A81="",N(Bedarf!$G87)=0),"",Bedarf!$G87)</f>
        <v/>
      </c>
      <c r="E81" s="10">
        <f>IF($A81="","",T(Bedarf!$D87))</f>
        <v/>
      </c>
      <c r="F81" s="36">
        <f>IF(OR($A81="",$B81="",$C81="",N($D81)=0),"",IF(MOD(1-$B81,52)&gt;MOD($C81-$B81,52),"",SUMPRODUCT((Sätze!$B$2:$B$251=$A81)*(Wochenmengen!$C$2:$C$251&gt;0)*(MOD(1-Wochenmengen!$C$2:$C$251,52)&lt;=MOD(Wochenmengen!$D$2:$D$251-Wochenmengen!$C$2:$C$251,52))*Wochenmengen!$F$2:$F$251)/$D81))</f>
        <v/>
      </c>
      <c r="G81" s="36">
        <f>IF(OR($A81="",$B81="",$C81="",N($D81)=0),"",IF(MOD(2-$B81,52)&gt;MOD($C81-$B81,52),"",SUMPRODUCT((Sätze!$B$2:$B$251=$A81)*(Wochenmengen!$C$2:$C$251&gt;0)*(MOD(2-Wochenmengen!$C$2:$C$251,52)&lt;=MOD(Wochenmengen!$D$2:$D$251-Wochenmengen!$C$2:$C$251,52))*Wochenmengen!$F$2:$F$251)/$D81))</f>
        <v/>
      </c>
      <c r="H81" s="36">
        <f>IF(OR($A81="",$B81="",$C81="",N($D81)=0),"",IF(MOD(3-$B81,52)&gt;MOD($C81-$B81,52),"",SUMPRODUCT((Sätze!$B$2:$B$251=$A81)*(Wochenmengen!$C$2:$C$251&gt;0)*(MOD(3-Wochenmengen!$C$2:$C$251,52)&lt;=MOD(Wochenmengen!$D$2:$D$251-Wochenmengen!$C$2:$C$251,52))*Wochenmengen!$F$2:$F$251)/$D81))</f>
        <v/>
      </c>
      <c r="I81" s="36">
        <f>IF(OR($A81="",$B81="",$C81="",N($D81)=0),"",IF(MOD(4-$B81,52)&gt;MOD($C81-$B81,52),"",SUMPRODUCT((Sätze!$B$2:$B$251=$A81)*(Wochenmengen!$C$2:$C$251&gt;0)*(MOD(4-Wochenmengen!$C$2:$C$251,52)&lt;=MOD(Wochenmengen!$D$2:$D$251-Wochenmengen!$C$2:$C$251,52))*Wochenmengen!$F$2:$F$251)/$D81))</f>
        <v/>
      </c>
      <c r="J81" s="36">
        <f>IF(OR($A81="",$B81="",$C81="",N($D81)=0),"",IF(MOD(5-$B81,52)&gt;MOD($C81-$B81,52),"",SUMPRODUCT((Sätze!$B$2:$B$251=$A81)*(Wochenmengen!$C$2:$C$251&gt;0)*(MOD(5-Wochenmengen!$C$2:$C$251,52)&lt;=MOD(Wochenmengen!$D$2:$D$251-Wochenmengen!$C$2:$C$251,52))*Wochenmengen!$F$2:$F$251)/$D81))</f>
        <v/>
      </c>
      <c r="K81" s="36">
        <f>IF(OR($A81="",$B81="",$C81="",N($D81)=0),"",IF(MOD(6-$B81,52)&gt;MOD($C81-$B81,52),"",SUMPRODUCT((Sätze!$B$2:$B$251=$A81)*(Wochenmengen!$C$2:$C$251&gt;0)*(MOD(6-Wochenmengen!$C$2:$C$251,52)&lt;=MOD(Wochenmengen!$D$2:$D$251-Wochenmengen!$C$2:$C$251,52))*Wochenmengen!$F$2:$F$251)/$D81))</f>
        <v/>
      </c>
      <c r="L81" s="36">
        <f>IF(OR($A81="",$B81="",$C81="",N($D81)=0),"",IF(MOD(7-$B81,52)&gt;MOD($C81-$B81,52),"",SUMPRODUCT((Sätze!$B$2:$B$251=$A81)*(Wochenmengen!$C$2:$C$251&gt;0)*(MOD(7-Wochenmengen!$C$2:$C$251,52)&lt;=MOD(Wochenmengen!$D$2:$D$251-Wochenmengen!$C$2:$C$251,52))*Wochenmengen!$F$2:$F$251)/$D81))</f>
        <v/>
      </c>
      <c r="M81" s="36">
        <f>IF(OR($A81="",$B81="",$C81="",N($D81)=0),"",IF(MOD(8-$B81,52)&gt;MOD($C81-$B81,52),"",SUMPRODUCT((Sätze!$B$2:$B$251=$A81)*(Wochenmengen!$C$2:$C$251&gt;0)*(MOD(8-Wochenmengen!$C$2:$C$251,52)&lt;=MOD(Wochenmengen!$D$2:$D$251-Wochenmengen!$C$2:$C$251,52))*Wochenmengen!$F$2:$F$251)/$D81))</f>
        <v/>
      </c>
      <c r="N81" s="36">
        <f>IF(OR($A81="",$B81="",$C81="",N($D81)=0),"",IF(MOD(9-$B81,52)&gt;MOD($C81-$B81,52),"",SUMPRODUCT((Sätze!$B$2:$B$251=$A81)*(Wochenmengen!$C$2:$C$251&gt;0)*(MOD(9-Wochenmengen!$C$2:$C$251,52)&lt;=MOD(Wochenmengen!$D$2:$D$251-Wochenmengen!$C$2:$C$251,52))*Wochenmengen!$F$2:$F$251)/$D81))</f>
        <v/>
      </c>
      <c r="O81" s="36">
        <f>IF(OR($A81="",$B81="",$C81="",N($D81)=0),"",IF(MOD(10-$B81,52)&gt;MOD($C81-$B81,52),"",SUMPRODUCT((Sätze!$B$2:$B$251=$A81)*(Wochenmengen!$C$2:$C$251&gt;0)*(MOD(10-Wochenmengen!$C$2:$C$251,52)&lt;=MOD(Wochenmengen!$D$2:$D$251-Wochenmengen!$C$2:$C$251,52))*Wochenmengen!$F$2:$F$251)/$D81))</f>
        <v/>
      </c>
      <c r="P81" s="36">
        <f>IF(OR($A81="",$B81="",$C81="",N($D81)=0),"",IF(MOD(11-$B81,52)&gt;MOD($C81-$B81,52),"",SUMPRODUCT((Sätze!$B$2:$B$251=$A81)*(Wochenmengen!$C$2:$C$251&gt;0)*(MOD(11-Wochenmengen!$C$2:$C$251,52)&lt;=MOD(Wochenmengen!$D$2:$D$251-Wochenmengen!$C$2:$C$251,52))*Wochenmengen!$F$2:$F$251)/$D81))</f>
        <v/>
      </c>
      <c r="Q81" s="36">
        <f>IF(OR($A81="",$B81="",$C81="",N($D81)=0),"",IF(MOD(12-$B81,52)&gt;MOD($C81-$B81,52),"",SUMPRODUCT((Sätze!$B$2:$B$251=$A81)*(Wochenmengen!$C$2:$C$251&gt;0)*(MOD(12-Wochenmengen!$C$2:$C$251,52)&lt;=MOD(Wochenmengen!$D$2:$D$251-Wochenmengen!$C$2:$C$251,52))*Wochenmengen!$F$2:$F$251)/$D81))</f>
        <v/>
      </c>
      <c r="R81" s="36">
        <f>IF(OR($A81="",$B81="",$C81="",N($D81)=0),"",IF(MOD(13-$B81,52)&gt;MOD($C81-$B81,52),"",SUMPRODUCT((Sätze!$B$2:$B$251=$A81)*(Wochenmengen!$C$2:$C$251&gt;0)*(MOD(13-Wochenmengen!$C$2:$C$251,52)&lt;=MOD(Wochenmengen!$D$2:$D$251-Wochenmengen!$C$2:$C$251,52))*Wochenmengen!$F$2:$F$251)/$D81))</f>
        <v/>
      </c>
      <c r="S81" s="36">
        <f>IF(OR($A81="",$B81="",$C81="",N($D81)=0),"",IF(MOD(14-$B81,52)&gt;MOD($C81-$B81,52),"",SUMPRODUCT((Sätze!$B$2:$B$251=$A81)*(Wochenmengen!$C$2:$C$251&gt;0)*(MOD(14-Wochenmengen!$C$2:$C$251,52)&lt;=MOD(Wochenmengen!$D$2:$D$251-Wochenmengen!$C$2:$C$251,52))*Wochenmengen!$F$2:$F$251)/$D81))</f>
        <v/>
      </c>
      <c r="T81" s="36">
        <f>IF(OR($A81="",$B81="",$C81="",N($D81)=0),"",IF(MOD(15-$B81,52)&gt;MOD($C81-$B81,52),"",SUMPRODUCT((Sätze!$B$2:$B$251=$A81)*(Wochenmengen!$C$2:$C$251&gt;0)*(MOD(15-Wochenmengen!$C$2:$C$251,52)&lt;=MOD(Wochenmengen!$D$2:$D$251-Wochenmengen!$C$2:$C$251,52))*Wochenmengen!$F$2:$F$251)/$D81))</f>
        <v/>
      </c>
      <c r="U81" s="36">
        <f>IF(OR($A81="",$B81="",$C81="",N($D81)=0),"",IF(MOD(16-$B81,52)&gt;MOD($C81-$B81,52),"",SUMPRODUCT((Sätze!$B$2:$B$251=$A81)*(Wochenmengen!$C$2:$C$251&gt;0)*(MOD(16-Wochenmengen!$C$2:$C$251,52)&lt;=MOD(Wochenmengen!$D$2:$D$251-Wochenmengen!$C$2:$C$251,52))*Wochenmengen!$F$2:$F$251)/$D81))</f>
        <v/>
      </c>
      <c r="V81" s="36">
        <f>IF(OR($A81="",$B81="",$C81="",N($D81)=0),"",IF(MOD(17-$B81,52)&gt;MOD($C81-$B81,52),"",SUMPRODUCT((Sätze!$B$2:$B$251=$A81)*(Wochenmengen!$C$2:$C$251&gt;0)*(MOD(17-Wochenmengen!$C$2:$C$251,52)&lt;=MOD(Wochenmengen!$D$2:$D$251-Wochenmengen!$C$2:$C$251,52))*Wochenmengen!$F$2:$F$251)/$D81))</f>
        <v/>
      </c>
      <c r="W81" s="36">
        <f>IF(OR($A81="",$B81="",$C81="",N($D81)=0),"",IF(MOD(18-$B81,52)&gt;MOD($C81-$B81,52),"",SUMPRODUCT((Sätze!$B$2:$B$251=$A81)*(Wochenmengen!$C$2:$C$251&gt;0)*(MOD(18-Wochenmengen!$C$2:$C$251,52)&lt;=MOD(Wochenmengen!$D$2:$D$251-Wochenmengen!$C$2:$C$251,52))*Wochenmengen!$F$2:$F$251)/$D81))</f>
        <v/>
      </c>
      <c r="X81" s="36">
        <f>IF(OR($A81="",$B81="",$C81="",N($D81)=0),"",IF(MOD(19-$B81,52)&gt;MOD($C81-$B81,52),"",SUMPRODUCT((Sätze!$B$2:$B$251=$A81)*(Wochenmengen!$C$2:$C$251&gt;0)*(MOD(19-Wochenmengen!$C$2:$C$251,52)&lt;=MOD(Wochenmengen!$D$2:$D$251-Wochenmengen!$C$2:$C$251,52))*Wochenmengen!$F$2:$F$251)/$D81))</f>
        <v/>
      </c>
      <c r="Y81" s="36">
        <f>IF(OR($A81="",$B81="",$C81="",N($D81)=0),"",IF(MOD(20-$B81,52)&gt;MOD($C81-$B81,52),"",SUMPRODUCT((Sätze!$B$2:$B$251=$A81)*(Wochenmengen!$C$2:$C$251&gt;0)*(MOD(20-Wochenmengen!$C$2:$C$251,52)&lt;=MOD(Wochenmengen!$D$2:$D$251-Wochenmengen!$C$2:$C$251,52))*Wochenmengen!$F$2:$F$251)/$D81))</f>
        <v/>
      </c>
      <c r="Z81" s="36">
        <f>IF(OR($A81="",$B81="",$C81="",N($D81)=0),"",IF(MOD(21-$B81,52)&gt;MOD($C81-$B81,52),"",SUMPRODUCT((Sätze!$B$2:$B$251=$A81)*(Wochenmengen!$C$2:$C$251&gt;0)*(MOD(21-Wochenmengen!$C$2:$C$251,52)&lt;=MOD(Wochenmengen!$D$2:$D$251-Wochenmengen!$C$2:$C$251,52))*Wochenmengen!$F$2:$F$251)/$D81))</f>
        <v/>
      </c>
      <c r="AA81" s="36">
        <f>IF(OR($A81="",$B81="",$C81="",N($D81)=0),"",IF(MOD(22-$B81,52)&gt;MOD($C81-$B81,52),"",SUMPRODUCT((Sätze!$B$2:$B$251=$A81)*(Wochenmengen!$C$2:$C$251&gt;0)*(MOD(22-Wochenmengen!$C$2:$C$251,52)&lt;=MOD(Wochenmengen!$D$2:$D$251-Wochenmengen!$C$2:$C$251,52))*Wochenmengen!$F$2:$F$251)/$D81))</f>
        <v/>
      </c>
      <c r="AB81" s="36">
        <f>IF(OR($A81="",$B81="",$C81="",N($D81)=0),"",IF(MOD(23-$B81,52)&gt;MOD($C81-$B81,52),"",SUMPRODUCT((Sätze!$B$2:$B$251=$A81)*(Wochenmengen!$C$2:$C$251&gt;0)*(MOD(23-Wochenmengen!$C$2:$C$251,52)&lt;=MOD(Wochenmengen!$D$2:$D$251-Wochenmengen!$C$2:$C$251,52))*Wochenmengen!$F$2:$F$251)/$D81))</f>
        <v/>
      </c>
      <c r="AC81" s="36">
        <f>IF(OR($A81="",$B81="",$C81="",N($D81)=0),"",IF(MOD(24-$B81,52)&gt;MOD($C81-$B81,52),"",SUMPRODUCT((Sätze!$B$2:$B$251=$A81)*(Wochenmengen!$C$2:$C$251&gt;0)*(MOD(24-Wochenmengen!$C$2:$C$251,52)&lt;=MOD(Wochenmengen!$D$2:$D$251-Wochenmengen!$C$2:$C$251,52))*Wochenmengen!$F$2:$F$251)/$D81))</f>
        <v/>
      </c>
      <c r="AD81" s="36">
        <f>IF(OR($A81="",$B81="",$C81="",N($D81)=0),"",IF(MOD(25-$B81,52)&gt;MOD($C81-$B81,52),"",SUMPRODUCT((Sätze!$B$2:$B$251=$A81)*(Wochenmengen!$C$2:$C$251&gt;0)*(MOD(25-Wochenmengen!$C$2:$C$251,52)&lt;=MOD(Wochenmengen!$D$2:$D$251-Wochenmengen!$C$2:$C$251,52))*Wochenmengen!$F$2:$F$251)/$D81))</f>
        <v/>
      </c>
      <c r="AE81" s="36">
        <f>IF(OR($A81="",$B81="",$C81="",N($D81)=0),"",IF(MOD(26-$B81,52)&gt;MOD($C81-$B81,52),"",SUMPRODUCT((Sätze!$B$2:$B$251=$A81)*(Wochenmengen!$C$2:$C$251&gt;0)*(MOD(26-Wochenmengen!$C$2:$C$251,52)&lt;=MOD(Wochenmengen!$D$2:$D$251-Wochenmengen!$C$2:$C$251,52))*Wochenmengen!$F$2:$F$251)/$D81))</f>
        <v/>
      </c>
      <c r="AF81" s="36">
        <f>IF(OR($A81="",$B81="",$C81="",N($D81)=0),"",IF(MOD(27-$B81,52)&gt;MOD($C81-$B81,52),"",SUMPRODUCT((Sätze!$B$2:$B$251=$A81)*(Wochenmengen!$C$2:$C$251&gt;0)*(MOD(27-Wochenmengen!$C$2:$C$251,52)&lt;=MOD(Wochenmengen!$D$2:$D$251-Wochenmengen!$C$2:$C$251,52))*Wochenmengen!$F$2:$F$251)/$D81))</f>
        <v/>
      </c>
      <c r="AG81" s="36">
        <f>IF(OR($A81="",$B81="",$C81="",N($D81)=0),"",IF(MOD(28-$B81,52)&gt;MOD($C81-$B81,52),"",SUMPRODUCT((Sätze!$B$2:$B$251=$A81)*(Wochenmengen!$C$2:$C$251&gt;0)*(MOD(28-Wochenmengen!$C$2:$C$251,52)&lt;=MOD(Wochenmengen!$D$2:$D$251-Wochenmengen!$C$2:$C$251,52))*Wochenmengen!$F$2:$F$251)/$D81))</f>
        <v/>
      </c>
      <c r="AH81" s="36">
        <f>IF(OR($A81="",$B81="",$C81="",N($D81)=0),"",IF(MOD(29-$B81,52)&gt;MOD($C81-$B81,52),"",SUMPRODUCT((Sätze!$B$2:$B$251=$A81)*(Wochenmengen!$C$2:$C$251&gt;0)*(MOD(29-Wochenmengen!$C$2:$C$251,52)&lt;=MOD(Wochenmengen!$D$2:$D$251-Wochenmengen!$C$2:$C$251,52))*Wochenmengen!$F$2:$F$251)/$D81))</f>
        <v/>
      </c>
      <c r="AI81" s="36">
        <f>IF(OR($A81="",$B81="",$C81="",N($D81)=0),"",IF(MOD(30-$B81,52)&gt;MOD($C81-$B81,52),"",SUMPRODUCT((Sätze!$B$2:$B$251=$A81)*(Wochenmengen!$C$2:$C$251&gt;0)*(MOD(30-Wochenmengen!$C$2:$C$251,52)&lt;=MOD(Wochenmengen!$D$2:$D$251-Wochenmengen!$C$2:$C$251,52))*Wochenmengen!$F$2:$F$251)/$D81))</f>
        <v/>
      </c>
      <c r="AJ81" s="36">
        <f>IF(OR($A81="",$B81="",$C81="",N($D81)=0),"",IF(MOD(31-$B81,52)&gt;MOD($C81-$B81,52),"",SUMPRODUCT((Sätze!$B$2:$B$251=$A81)*(Wochenmengen!$C$2:$C$251&gt;0)*(MOD(31-Wochenmengen!$C$2:$C$251,52)&lt;=MOD(Wochenmengen!$D$2:$D$251-Wochenmengen!$C$2:$C$251,52))*Wochenmengen!$F$2:$F$251)/$D81))</f>
        <v/>
      </c>
      <c r="AK81" s="36">
        <f>IF(OR($A81="",$B81="",$C81="",N($D81)=0),"",IF(MOD(32-$B81,52)&gt;MOD($C81-$B81,52),"",SUMPRODUCT((Sätze!$B$2:$B$251=$A81)*(Wochenmengen!$C$2:$C$251&gt;0)*(MOD(32-Wochenmengen!$C$2:$C$251,52)&lt;=MOD(Wochenmengen!$D$2:$D$251-Wochenmengen!$C$2:$C$251,52))*Wochenmengen!$F$2:$F$251)/$D81))</f>
        <v/>
      </c>
      <c r="AL81" s="36">
        <f>IF(OR($A81="",$B81="",$C81="",N($D81)=0),"",IF(MOD(33-$B81,52)&gt;MOD($C81-$B81,52),"",SUMPRODUCT((Sätze!$B$2:$B$251=$A81)*(Wochenmengen!$C$2:$C$251&gt;0)*(MOD(33-Wochenmengen!$C$2:$C$251,52)&lt;=MOD(Wochenmengen!$D$2:$D$251-Wochenmengen!$C$2:$C$251,52))*Wochenmengen!$F$2:$F$251)/$D81))</f>
        <v/>
      </c>
      <c r="AM81" s="36">
        <f>IF(OR($A81="",$B81="",$C81="",N($D81)=0),"",IF(MOD(34-$B81,52)&gt;MOD($C81-$B81,52),"",SUMPRODUCT((Sätze!$B$2:$B$251=$A81)*(Wochenmengen!$C$2:$C$251&gt;0)*(MOD(34-Wochenmengen!$C$2:$C$251,52)&lt;=MOD(Wochenmengen!$D$2:$D$251-Wochenmengen!$C$2:$C$251,52))*Wochenmengen!$F$2:$F$251)/$D81))</f>
        <v/>
      </c>
      <c r="AN81" s="36">
        <f>IF(OR($A81="",$B81="",$C81="",N($D81)=0),"",IF(MOD(35-$B81,52)&gt;MOD($C81-$B81,52),"",SUMPRODUCT((Sätze!$B$2:$B$251=$A81)*(Wochenmengen!$C$2:$C$251&gt;0)*(MOD(35-Wochenmengen!$C$2:$C$251,52)&lt;=MOD(Wochenmengen!$D$2:$D$251-Wochenmengen!$C$2:$C$251,52))*Wochenmengen!$F$2:$F$251)/$D81))</f>
        <v/>
      </c>
      <c r="AO81" s="36">
        <f>IF(OR($A81="",$B81="",$C81="",N($D81)=0),"",IF(MOD(36-$B81,52)&gt;MOD($C81-$B81,52),"",SUMPRODUCT((Sätze!$B$2:$B$251=$A81)*(Wochenmengen!$C$2:$C$251&gt;0)*(MOD(36-Wochenmengen!$C$2:$C$251,52)&lt;=MOD(Wochenmengen!$D$2:$D$251-Wochenmengen!$C$2:$C$251,52))*Wochenmengen!$F$2:$F$251)/$D81))</f>
        <v/>
      </c>
      <c r="AP81" s="36">
        <f>IF(OR($A81="",$B81="",$C81="",N($D81)=0),"",IF(MOD(37-$B81,52)&gt;MOD($C81-$B81,52),"",SUMPRODUCT((Sätze!$B$2:$B$251=$A81)*(Wochenmengen!$C$2:$C$251&gt;0)*(MOD(37-Wochenmengen!$C$2:$C$251,52)&lt;=MOD(Wochenmengen!$D$2:$D$251-Wochenmengen!$C$2:$C$251,52))*Wochenmengen!$F$2:$F$251)/$D81))</f>
        <v/>
      </c>
      <c r="AQ81" s="36">
        <f>IF(OR($A81="",$B81="",$C81="",N($D81)=0),"",IF(MOD(38-$B81,52)&gt;MOD($C81-$B81,52),"",SUMPRODUCT((Sätze!$B$2:$B$251=$A81)*(Wochenmengen!$C$2:$C$251&gt;0)*(MOD(38-Wochenmengen!$C$2:$C$251,52)&lt;=MOD(Wochenmengen!$D$2:$D$251-Wochenmengen!$C$2:$C$251,52))*Wochenmengen!$F$2:$F$251)/$D81))</f>
        <v/>
      </c>
      <c r="AR81" s="36">
        <f>IF(OR($A81="",$B81="",$C81="",N($D81)=0),"",IF(MOD(39-$B81,52)&gt;MOD($C81-$B81,52),"",SUMPRODUCT((Sätze!$B$2:$B$251=$A81)*(Wochenmengen!$C$2:$C$251&gt;0)*(MOD(39-Wochenmengen!$C$2:$C$251,52)&lt;=MOD(Wochenmengen!$D$2:$D$251-Wochenmengen!$C$2:$C$251,52))*Wochenmengen!$F$2:$F$251)/$D81))</f>
        <v/>
      </c>
      <c r="AS81" s="36">
        <f>IF(OR($A81="",$B81="",$C81="",N($D81)=0),"",IF(MOD(40-$B81,52)&gt;MOD($C81-$B81,52),"",SUMPRODUCT((Sätze!$B$2:$B$251=$A81)*(Wochenmengen!$C$2:$C$251&gt;0)*(MOD(40-Wochenmengen!$C$2:$C$251,52)&lt;=MOD(Wochenmengen!$D$2:$D$251-Wochenmengen!$C$2:$C$251,52))*Wochenmengen!$F$2:$F$251)/$D81))</f>
        <v/>
      </c>
      <c r="AT81" s="36">
        <f>IF(OR($A81="",$B81="",$C81="",N($D81)=0),"",IF(MOD(41-$B81,52)&gt;MOD($C81-$B81,52),"",SUMPRODUCT((Sätze!$B$2:$B$251=$A81)*(Wochenmengen!$C$2:$C$251&gt;0)*(MOD(41-Wochenmengen!$C$2:$C$251,52)&lt;=MOD(Wochenmengen!$D$2:$D$251-Wochenmengen!$C$2:$C$251,52))*Wochenmengen!$F$2:$F$251)/$D81))</f>
        <v/>
      </c>
      <c r="AU81" s="36">
        <f>IF(OR($A81="",$B81="",$C81="",N($D81)=0),"",IF(MOD(42-$B81,52)&gt;MOD($C81-$B81,52),"",SUMPRODUCT((Sätze!$B$2:$B$251=$A81)*(Wochenmengen!$C$2:$C$251&gt;0)*(MOD(42-Wochenmengen!$C$2:$C$251,52)&lt;=MOD(Wochenmengen!$D$2:$D$251-Wochenmengen!$C$2:$C$251,52))*Wochenmengen!$F$2:$F$251)/$D81))</f>
        <v/>
      </c>
      <c r="AV81" s="36">
        <f>IF(OR($A81="",$B81="",$C81="",N($D81)=0),"",IF(MOD(43-$B81,52)&gt;MOD($C81-$B81,52),"",SUMPRODUCT((Sätze!$B$2:$B$251=$A81)*(Wochenmengen!$C$2:$C$251&gt;0)*(MOD(43-Wochenmengen!$C$2:$C$251,52)&lt;=MOD(Wochenmengen!$D$2:$D$251-Wochenmengen!$C$2:$C$251,52))*Wochenmengen!$F$2:$F$251)/$D81))</f>
        <v/>
      </c>
      <c r="AW81" s="36">
        <f>IF(OR($A81="",$B81="",$C81="",N($D81)=0),"",IF(MOD(44-$B81,52)&gt;MOD($C81-$B81,52),"",SUMPRODUCT((Sätze!$B$2:$B$251=$A81)*(Wochenmengen!$C$2:$C$251&gt;0)*(MOD(44-Wochenmengen!$C$2:$C$251,52)&lt;=MOD(Wochenmengen!$D$2:$D$251-Wochenmengen!$C$2:$C$251,52))*Wochenmengen!$F$2:$F$251)/$D81))</f>
        <v/>
      </c>
      <c r="AX81" s="36">
        <f>IF(OR($A81="",$B81="",$C81="",N($D81)=0),"",IF(MOD(45-$B81,52)&gt;MOD($C81-$B81,52),"",SUMPRODUCT((Sätze!$B$2:$B$251=$A81)*(Wochenmengen!$C$2:$C$251&gt;0)*(MOD(45-Wochenmengen!$C$2:$C$251,52)&lt;=MOD(Wochenmengen!$D$2:$D$251-Wochenmengen!$C$2:$C$251,52))*Wochenmengen!$F$2:$F$251)/$D81))</f>
        <v/>
      </c>
      <c r="AY81" s="36">
        <f>IF(OR($A81="",$B81="",$C81="",N($D81)=0),"",IF(MOD(46-$B81,52)&gt;MOD($C81-$B81,52),"",SUMPRODUCT((Sätze!$B$2:$B$251=$A81)*(Wochenmengen!$C$2:$C$251&gt;0)*(MOD(46-Wochenmengen!$C$2:$C$251,52)&lt;=MOD(Wochenmengen!$D$2:$D$251-Wochenmengen!$C$2:$C$251,52))*Wochenmengen!$F$2:$F$251)/$D81))</f>
        <v/>
      </c>
      <c r="AZ81" s="36">
        <f>IF(OR($A81="",$B81="",$C81="",N($D81)=0),"",IF(MOD(47-$B81,52)&gt;MOD($C81-$B81,52),"",SUMPRODUCT((Sätze!$B$2:$B$251=$A81)*(Wochenmengen!$C$2:$C$251&gt;0)*(MOD(47-Wochenmengen!$C$2:$C$251,52)&lt;=MOD(Wochenmengen!$D$2:$D$251-Wochenmengen!$C$2:$C$251,52))*Wochenmengen!$F$2:$F$251)/$D81))</f>
        <v/>
      </c>
      <c r="BA81" s="36">
        <f>IF(OR($A81="",$B81="",$C81="",N($D81)=0),"",IF(MOD(48-$B81,52)&gt;MOD($C81-$B81,52),"",SUMPRODUCT((Sätze!$B$2:$B$251=$A81)*(Wochenmengen!$C$2:$C$251&gt;0)*(MOD(48-Wochenmengen!$C$2:$C$251,52)&lt;=MOD(Wochenmengen!$D$2:$D$251-Wochenmengen!$C$2:$C$251,52))*Wochenmengen!$F$2:$F$251)/$D81))</f>
        <v/>
      </c>
      <c r="BB81" s="36">
        <f>IF(OR($A81="",$B81="",$C81="",N($D81)=0),"",IF(MOD(49-$B81,52)&gt;MOD($C81-$B81,52),"",SUMPRODUCT((Sätze!$B$2:$B$251=$A81)*(Wochenmengen!$C$2:$C$251&gt;0)*(MOD(49-Wochenmengen!$C$2:$C$251,52)&lt;=MOD(Wochenmengen!$D$2:$D$251-Wochenmengen!$C$2:$C$251,52))*Wochenmengen!$F$2:$F$251)/$D81))</f>
        <v/>
      </c>
      <c r="BC81" s="36">
        <f>IF(OR($A81="",$B81="",$C81="",N($D81)=0),"",IF(MOD(50-$B81,52)&gt;MOD($C81-$B81,52),"",SUMPRODUCT((Sätze!$B$2:$B$251=$A81)*(Wochenmengen!$C$2:$C$251&gt;0)*(MOD(50-Wochenmengen!$C$2:$C$251,52)&lt;=MOD(Wochenmengen!$D$2:$D$251-Wochenmengen!$C$2:$C$251,52))*Wochenmengen!$F$2:$F$251)/$D81))</f>
        <v/>
      </c>
      <c r="BD81" s="36">
        <f>IF(OR($A81="",$B81="",$C81="",N($D81)=0),"",IF(MOD(51-$B81,52)&gt;MOD($C81-$B81,52),"",SUMPRODUCT((Sätze!$B$2:$B$251=$A81)*(Wochenmengen!$C$2:$C$251&gt;0)*(MOD(51-Wochenmengen!$C$2:$C$251,52)&lt;=MOD(Wochenmengen!$D$2:$D$251-Wochenmengen!$C$2:$C$251,52))*Wochenmengen!$F$2:$F$251)/$D81))</f>
        <v/>
      </c>
      <c r="BE81" s="36">
        <f>IF(OR($A81="",$B81="",$C81="",N($D81)=0),"",IF(MOD(52-$B81,52)&gt;MOD($C81-$B81,52),"",SUMPRODUCT((Sätze!$B$2:$B$251=$A81)*(Wochenmengen!$C$2:$C$251&gt;0)*(MOD(52-Wochenmengen!$C$2:$C$251,52)&lt;=MOD(Wochenmengen!$D$2:$D$251-Wochenmengen!$C$2:$C$251,52))*Wochenmengen!$F$2:$F$251)/$D81))</f>
        <v/>
      </c>
      <c r="BF81" s="26">
        <f>IF($A81="","",SUMPRODUCT((F81:BE81&lt;&gt;"")*(F81:BE81&lt;1)))</f>
        <v/>
      </c>
    </row>
  </sheetData>
  <conditionalFormatting sqref="F2:BE81">
    <cfRule type="cellIs" priority="1" operator="greaterThanOrEqual" dxfId="0">
      <formula>1</formula>
    </cfRule>
    <cfRule type="cellIs" priority="2" operator="between" dxfId="1">
      <formula>0.6</formula>
      <formula>0.9999</formula>
    </cfRule>
    <cfRule type="cellIs" priority="3" operator="lessThan" dxfId="2">
      <formula>0.6</formula>
    </cfRule>
  </conditionalFormatting>
  <pageMargins left="0.75" right="0.75" top="1" bottom="1" header="0.5" footer="0.5"/>
  <pageSetup orientation="landscape" fitToHeight="0" fitToWidth="1"/>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fitToPage="1"/>
  </sheetPr>
  <dimension ref="A1:F25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26" customWidth="1" min="2" max="2"/>
    <col width="15" customWidth="1" min="3" max="3"/>
    <col width="15" customWidth="1" min="4" max="4"/>
    <col width="14" customWidth="1" min="5" max="5"/>
    <col width="16" customWidth="1" min="6" max="6"/>
  </cols>
  <sheetData>
    <row r="1" ht="40" customHeight="1">
      <c r="A1" s="12" t="inlineStr">
        <is>
          <t>Satz-Nr.</t>
        </is>
      </c>
      <c r="B1" s="12" t="inlineStr">
        <is>
          <t>Kultur</t>
        </is>
      </c>
      <c r="C1" s="12" t="inlineStr">
        <is>
          <t>KW Ernte von</t>
        </is>
      </c>
      <c r="D1" s="12" t="inlineStr">
        <is>
          <t>KW Ernte bis</t>
        </is>
      </c>
      <c r="E1" s="12" t="inlineStr">
        <is>
          <t>Erntewochen</t>
        </is>
      </c>
      <c r="F1" s="12" t="inlineStr">
        <is>
          <t>Menge je Woche</t>
        </is>
      </c>
    </row>
    <row r="2">
      <c r="A2" s="10">
        <f>IF(Sätze!$B2="","",Sätze!$A2)</f>
        <v/>
      </c>
      <c r="B2" s="10">
        <f>IF(Sätze!$B2="","",Sätze!$B2)</f>
        <v/>
      </c>
      <c r="C2" s="26">
        <f>IF(N(Sätze!$H2)&gt;0,Sätze!$H2,0)</f>
        <v/>
      </c>
      <c r="D2" s="26">
        <f>IF(N(Sätze!$I2)&gt;0,Sätze!$I2,$C2)</f>
        <v/>
      </c>
      <c r="E2" s="26">
        <f>IF($C2=0,0,MOD($D2-$C2,52)+1)</f>
        <v/>
      </c>
      <c r="F2" s="27">
        <f>IF(OR($C2=0,$E2=0),0,ROUND(N(Sätze!$Q2)/$E2,3))</f>
        <v/>
      </c>
    </row>
    <row r="3">
      <c r="A3" s="10">
        <f>IF(Sätze!$B3="","",Sätze!$A3)</f>
        <v/>
      </c>
      <c r="B3" s="10">
        <f>IF(Sätze!$B3="","",Sätze!$B3)</f>
        <v/>
      </c>
      <c r="C3" s="26">
        <f>IF(N(Sätze!$H3)&gt;0,Sätze!$H3,0)</f>
        <v/>
      </c>
      <c r="D3" s="26">
        <f>IF(N(Sätze!$I3)&gt;0,Sätze!$I3,$C3)</f>
        <v/>
      </c>
      <c r="E3" s="26">
        <f>IF($C3=0,0,MOD($D3-$C3,52)+1)</f>
        <v/>
      </c>
      <c r="F3" s="27">
        <f>IF(OR($C3=0,$E3=0),0,ROUND(N(Sätze!$Q3)/$E3,3))</f>
        <v/>
      </c>
    </row>
    <row r="4">
      <c r="A4" s="10">
        <f>IF(Sätze!$B4="","",Sätze!$A4)</f>
        <v/>
      </c>
      <c r="B4" s="10">
        <f>IF(Sätze!$B4="","",Sätze!$B4)</f>
        <v/>
      </c>
      <c r="C4" s="26">
        <f>IF(N(Sätze!$H4)&gt;0,Sätze!$H4,0)</f>
        <v/>
      </c>
      <c r="D4" s="26">
        <f>IF(N(Sätze!$I4)&gt;0,Sätze!$I4,$C4)</f>
        <v/>
      </c>
      <c r="E4" s="26">
        <f>IF($C4=0,0,MOD($D4-$C4,52)+1)</f>
        <v/>
      </c>
      <c r="F4" s="27">
        <f>IF(OR($C4=0,$E4=0),0,ROUND(N(Sätze!$Q4)/$E4,3))</f>
        <v/>
      </c>
    </row>
    <row r="5">
      <c r="A5" s="10">
        <f>IF(Sätze!$B5="","",Sätze!$A5)</f>
        <v/>
      </c>
      <c r="B5" s="10">
        <f>IF(Sätze!$B5="","",Sätze!$B5)</f>
        <v/>
      </c>
      <c r="C5" s="26">
        <f>IF(N(Sätze!$H5)&gt;0,Sätze!$H5,0)</f>
        <v/>
      </c>
      <c r="D5" s="26">
        <f>IF(N(Sätze!$I5)&gt;0,Sätze!$I5,$C5)</f>
        <v/>
      </c>
      <c r="E5" s="26">
        <f>IF($C5=0,0,MOD($D5-$C5,52)+1)</f>
        <v/>
      </c>
      <c r="F5" s="27">
        <f>IF(OR($C5=0,$E5=0),0,ROUND(N(Sätze!$Q5)/$E5,3))</f>
        <v/>
      </c>
    </row>
    <row r="6">
      <c r="A6" s="10">
        <f>IF(Sätze!$B6="","",Sätze!$A6)</f>
        <v/>
      </c>
      <c r="B6" s="10">
        <f>IF(Sätze!$B6="","",Sätze!$B6)</f>
        <v/>
      </c>
      <c r="C6" s="26">
        <f>IF(N(Sätze!$H6)&gt;0,Sätze!$H6,0)</f>
        <v/>
      </c>
      <c r="D6" s="26">
        <f>IF(N(Sätze!$I6)&gt;0,Sätze!$I6,$C6)</f>
        <v/>
      </c>
      <c r="E6" s="26">
        <f>IF($C6=0,0,MOD($D6-$C6,52)+1)</f>
        <v/>
      </c>
      <c r="F6" s="27">
        <f>IF(OR($C6=0,$E6=0),0,ROUND(N(Sätze!$Q6)/$E6,3))</f>
        <v/>
      </c>
    </row>
    <row r="7">
      <c r="A7" s="10">
        <f>IF(Sätze!$B7="","",Sätze!$A7)</f>
        <v/>
      </c>
      <c r="B7" s="10">
        <f>IF(Sätze!$B7="","",Sätze!$B7)</f>
        <v/>
      </c>
      <c r="C7" s="26">
        <f>IF(N(Sätze!$H7)&gt;0,Sätze!$H7,0)</f>
        <v/>
      </c>
      <c r="D7" s="26">
        <f>IF(N(Sätze!$I7)&gt;0,Sätze!$I7,$C7)</f>
        <v/>
      </c>
      <c r="E7" s="26">
        <f>IF($C7=0,0,MOD($D7-$C7,52)+1)</f>
        <v/>
      </c>
      <c r="F7" s="27">
        <f>IF(OR($C7=0,$E7=0),0,ROUND(N(Sätze!$Q7)/$E7,3))</f>
        <v/>
      </c>
    </row>
    <row r="8">
      <c r="A8" s="10">
        <f>IF(Sätze!$B8="","",Sätze!$A8)</f>
        <v/>
      </c>
      <c r="B8" s="10">
        <f>IF(Sätze!$B8="","",Sätze!$B8)</f>
        <v/>
      </c>
      <c r="C8" s="26">
        <f>IF(N(Sätze!$H8)&gt;0,Sätze!$H8,0)</f>
        <v/>
      </c>
      <c r="D8" s="26">
        <f>IF(N(Sätze!$I8)&gt;0,Sätze!$I8,$C8)</f>
        <v/>
      </c>
      <c r="E8" s="26">
        <f>IF($C8=0,0,MOD($D8-$C8,52)+1)</f>
        <v/>
      </c>
      <c r="F8" s="27">
        <f>IF(OR($C8=0,$E8=0),0,ROUND(N(Sätze!$Q8)/$E8,3))</f>
        <v/>
      </c>
    </row>
    <row r="9">
      <c r="A9" s="10">
        <f>IF(Sätze!$B9="","",Sätze!$A9)</f>
        <v/>
      </c>
      <c r="B9" s="10">
        <f>IF(Sätze!$B9="","",Sätze!$B9)</f>
        <v/>
      </c>
      <c r="C9" s="26">
        <f>IF(N(Sätze!$H9)&gt;0,Sätze!$H9,0)</f>
        <v/>
      </c>
      <c r="D9" s="26">
        <f>IF(N(Sätze!$I9)&gt;0,Sätze!$I9,$C9)</f>
        <v/>
      </c>
      <c r="E9" s="26">
        <f>IF($C9=0,0,MOD($D9-$C9,52)+1)</f>
        <v/>
      </c>
      <c r="F9" s="27">
        <f>IF(OR($C9=0,$E9=0),0,ROUND(N(Sätze!$Q9)/$E9,3))</f>
        <v/>
      </c>
    </row>
    <row r="10">
      <c r="A10" s="10">
        <f>IF(Sätze!$B10="","",Sätze!$A10)</f>
        <v/>
      </c>
      <c r="B10" s="10">
        <f>IF(Sätze!$B10="","",Sätze!$B10)</f>
        <v/>
      </c>
      <c r="C10" s="26">
        <f>IF(N(Sätze!$H10)&gt;0,Sätze!$H10,0)</f>
        <v/>
      </c>
      <c r="D10" s="26">
        <f>IF(N(Sätze!$I10)&gt;0,Sätze!$I10,$C10)</f>
        <v/>
      </c>
      <c r="E10" s="26">
        <f>IF($C10=0,0,MOD($D10-$C10,52)+1)</f>
        <v/>
      </c>
      <c r="F10" s="27">
        <f>IF(OR($C10=0,$E10=0),0,ROUND(N(Sätze!$Q10)/$E10,3))</f>
        <v/>
      </c>
    </row>
    <row r="11">
      <c r="A11" s="10">
        <f>IF(Sätze!$B11="","",Sätze!$A11)</f>
        <v/>
      </c>
      <c r="B11" s="10">
        <f>IF(Sätze!$B11="","",Sätze!$B11)</f>
        <v/>
      </c>
      <c r="C11" s="26">
        <f>IF(N(Sätze!$H11)&gt;0,Sätze!$H11,0)</f>
        <v/>
      </c>
      <c r="D11" s="26">
        <f>IF(N(Sätze!$I11)&gt;0,Sätze!$I11,$C11)</f>
        <v/>
      </c>
      <c r="E11" s="26">
        <f>IF($C11=0,0,MOD($D11-$C11,52)+1)</f>
        <v/>
      </c>
      <c r="F11" s="27">
        <f>IF(OR($C11=0,$E11=0),0,ROUND(N(Sätze!$Q11)/$E11,3))</f>
        <v/>
      </c>
    </row>
    <row r="12">
      <c r="A12" s="10">
        <f>IF(Sätze!$B12="","",Sätze!$A12)</f>
        <v/>
      </c>
      <c r="B12" s="10">
        <f>IF(Sätze!$B12="","",Sätze!$B12)</f>
        <v/>
      </c>
      <c r="C12" s="26">
        <f>IF(N(Sätze!$H12)&gt;0,Sätze!$H12,0)</f>
        <v/>
      </c>
      <c r="D12" s="26">
        <f>IF(N(Sätze!$I12)&gt;0,Sätze!$I12,$C12)</f>
        <v/>
      </c>
      <c r="E12" s="26">
        <f>IF($C12=0,0,MOD($D12-$C12,52)+1)</f>
        <v/>
      </c>
      <c r="F12" s="27">
        <f>IF(OR($C12=0,$E12=0),0,ROUND(N(Sätze!$Q12)/$E12,3))</f>
        <v/>
      </c>
    </row>
    <row r="13">
      <c r="A13" s="10">
        <f>IF(Sätze!$B13="","",Sätze!$A13)</f>
        <v/>
      </c>
      <c r="B13" s="10">
        <f>IF(Sätze!$B13="","",Sätze!$B13)</f>
        <v/>
      </c>
      <c r="C13" s="26">
        <f>IF(N(Sätze!$H13)&gt;0,Sätze!$H13,0)</f>
        <v/>
      </c>
      <c r="D13" s="26">
        <f>IF(N(Sätze!$I13)&gt;0,Sätze!$I13,$C13)</f>
        <v/>
      </c>
      <c r="E13" s="26">
        <f>IF($C13=0,0,MOD($D13-$C13,52)+1)</f>
        <v/>
      </c>
      <c r="F13" s="27">
        <f>IF(OR($C13=0,$E13=0),0,ROUND(N(Sätze!$Q13)/$E13,3))</f>
        <v/>
      </c>
    </row>
    <row r="14">
      <c r="A14" s="10">
        <f>IF(Sätze!$B14="","",Sätze!$A14)</f>
        <v/>
      </c>
      <c r="B14" s="10">
        <f>IF(Sätze!$B14="","",Sätze!$B14)</f>
        <v/>
      </c>
      <c r="C14" s="26">
        <f>IF(N(Sätze!$H14)&gt;0,Sätze!$H14,0)</f>
        <v/>
      </c>
      <c r="D14" s="26">
        <f>IF(N(Sätze!$I14)&gt;0,Sätze!$I14,$C14)</f>
        <v/>
      </c>
      <c r="E14" s="26">
        <f>IF($C14=0,0,MOD($D14-$C14,52)+1)</f>
        <v/>
      </c>
      <c r="F14" s="27">
        <f>IF(OR($C14=0,$E14=0),0,ROUND(N(Sätze!$Q14)/$E14,3))</f>
        <v/>
      </c>
    </row>
    <row r="15">
      <c r="A15" s="10">
        <f>IF(Sätze!$B15="","",Sätze!$A15)</f>
        <v/>
      </c>
      <c r="B15" s="10">
        <f>IF(Sätze!$B15="","",Sätze!$B15)</f>
        <v/>
      </c>
      <c r="C15" s="26">
        <f>IF(N(Sätze!$H15)&gt;0,Sätze!$H15,0)</f>
        <v/>
      </c>
      <c r="D15" s="26">
        <f>IF(N(Sätze!$I15)&gt;0,Sätze!$I15,$C15)</f>
        <v/>
      </c>
      <c r="E15" s="26">
        <f>IF($C15=0,0,MOD($D15-$C15,52)+1)</f>
        <v/>
      </c>
      <c r="F15" s="27">
        <f>IF(OR($C15=0,$E15=0),0,ROUND(N(Sätze!$Q15)/$E15,3))</f>
        <v/>
      </c>
    </row>
    <row r="16">
      <c r="A16" s="10">
        <f>IF(Sätze!$B16="","",Sätze!$A16)</f>
        <v/>
      </c>
      <c r="B16" s="10">
        <f>IF(Sätze!$B16="","",Sätze!$B16)</f>
        <v/>
      </c>
      <c r="C16" s="26">
        <f>IF(N(Sätze!$H16)&gt;0,Sätze!$H16,0)</f>
        <v/>
      </c>
      <c r="D16" s="26">
        <f>IF(N(Sätze!$I16)&gt;0,Sätze!$I16,$C16)</f>
        <v/>
      </c>
      <c r="E16" s="26">
        <f>IF($C16=0,0,MOD($D16-$C16,52)+1)</f>
        <v/>
      </c>
      <c r="F16" s="27">
        <f>IF(OR($C16=0,$E16=0),0,ROUND(N(Sätze!$Q16)/$E16,3))</f>
        <v/>
      </c>
    </row>
    <row r="17">
      <c r="A17" s="10">
        <f>IF(Sätze!$B17="","",Sätze!$A17)</f>
        <v/>
      </c>
      <c r="B17" s="10">
        <f>IF(Sätze!$B17="","",Sätze!$B17)</f>
        <v/>
      </c>
      <c r="C17" s="26">
        <f>IF(N(Sätze!$H17)&gt;0,Sätze!$H17,0)</f>
        <v/>
      </c>
      <c r="D17" s="26">
        <f>IF(N(Sätze!$I17)&gt;0,Sätze!$I17,$C17)</f>
        <v/>
      </c>
      <c r="E17" s="26">
        <f>IF($C17=0,0,MOD($D17-$C17,52)+1)</f>
        <v/>
      </c>
      <c r="F17" s="27">
        <f>IF(OR($C17=0,$E17=0),0,ROUND(N(Sätze!$Q17)/$E17,3))</f>
        <v/>
      </c>
    </row>
    <row r="18">
      <c r="A18" s="10">
        <f>IF(Sätze!$B18="","",Sätze!$A18)</f>
        <v/>
      </c>
      <c r="B18" s="10">
        <f>IF(Sätze!$B18="","",Sätze!$B18)</f>
        <v/>
      </c>
      <c r="C18" s="26">
        <f>IF(N(Sätze!$H18)&gt;0,Sätze!$H18,0)</f>
        <v/>
      </c>
      <c r="D18" s="26">
        <f>IF(N(Sätze!$I18)&gt;0,Sätze!$I18,$C18)</f>
        <v/>
      </c>
      <c r="E18" s="26">
        <f>IF($C18=0,0,MOD($D18-$C18,52)+1)</f>
        <v/>
      </c>
      <c r="F18" s="27">
        <f>IF(OR($C18=0,$E18=0),0,ROUND(N(Sätze!$Q18)/$E18,3))</f>
        <v/>
      </c>
    </row>
    <row r="19">
      <c r="A19" s="10">
        <f>IF(Sätze!$B19="","",Sätze!$A19)</f>
        <v/>
      </c>
      <c r="B19" s="10">
        <f>IF(Sätze!$B19="","",Sätze!$B19)</f>
        <v/>
      </c>
      <c r="C19" s="26">
        <f>IF(N(Sätze!$H19)&gt;0,Sätze!$H19,0)</f>
        <v/>
      </c>
      <c r="D19" s="26">
        <f>IF(N(Sätze!$I19)&gt;0,Sätze!$I19,$C19)</f>
        <v/>
      </c>
      <c r="E19" s="26">
        <f>IF($C19=0,0,MOD($D19-$C19,52)+1)</f>
        <v/>
      </c>
      <c r="F19" s="27">
        <f>IF(OR($C19=0,$E19=0),0,ROUND(N(Sätze!$Q19)/$E19,3))</f>
        <v/>
      </c>
    </row>
    <row r="20">
      <c r="A20" s="10">
        <f>IF(Sätze!$B20="","",Sätze!$A20)</f>
        <v/>
      </c>
      <c r="B20" s="10">
        <f>IF(Sätze!$B20="","",Sätze!$B20)</f>
        <v/>
      </c>
      <c r="C20" s="26">
        <f>IF(N(Sätze!$H20)&gt;0,Sätze!$H20,0)</f>
        <v/>
      </c>
      <c r="D20" s="26">
        <f>IF(N(Sätze!$I20)&gt;0,Sätze!$I20,$C20)</f>
        <v/>
      </c>
      <c r="E20" s="26">
        <f>IF($C20=0,0,MOD($D20-$C20,52)+1)</f>
        <v/>
      </c>
      <c r="F20" s="27">
        <f>IF(OR($C20=0,$E20=0),0,ROUND(N(Sätze!$Q20)/$E20,3))</f>
        <v/>
      </c>
    </row>
    <row r="21">
      <c r="A21" s="10">
        <f>IF(Sätze!$B21="","",Sätze!$A21)</f>
        <v/>
      </c>
      <c r="B21" s="10">
        <f>IF(Sätze!$B21="","",Sätze!$B21)</f>
        <v/>
      </c>
      <c r="C21" s="26">
        <f>IF(N(Sätze!$H21)&gt;0,Sätze!$H21,0)</f>
        <v/>
      </c>
      <c r="D21" s="26">
        <f>IF(N(Sätze!$I21)&gt;0,Sätze!$I21,$C21)</f>
        <v/>
      </c>
      <c r="E21" s="26">
        <f>IF($C21=0,0,MOD($D21-$C21,52)+1)</f>
        <v/>
      </c>
      <c r="F21" s="27">
        <f>IF(OR($C21=0,$E21=0),0,ROUND(N(Sätze!$Q21)/$E21,3))</f>
        <v/>
      </c>
    </row>
    <row r="22">
      <c r="A22" s="10">
        <f>IF(Sätze!$B22="","",Sätze!$A22)</f>
        <v/>
      </c>
      <c r="B22" s="10">
        <f>IF(Sätze!$B22="","",Sätze!$B22)</f>
        <v/>
      </c>
      <c r="C22" s="26">
        <f>IF(N(Sätze!$H22)&gt;0,Sätze!$H22,0)</f>
        <v/>
      </c>
      <c r="D22" s="26">
        <f>IF(N(Sätze!$I22)&gt;0,Sätze!$I22,$C22)</f>
        <v/>
      </c>
      <c r="E22" s="26">
        <f>IF($C22=0,0,MOD($D22-$C22,52)+1)</f>
        <v/>
      </c>
      <c r="F22" s="27">
        <f>IF(OR($C22=0,$E22=0),0,ROUND(N(Sätze!$Q22)/$E22,3))</f>
        <v/>
      </c>
    </row>
    <row r="23">
      <c r="A23" s="10">
        <f>IF(Sätze!$B23="","",Sätze!$A23)</f>
        <v/>
      </c>
      <c r="B23" s="10">
        <f>IF(Sätze!$B23="","",Sätze!$B23)</f>
        <v/>
      </c>
      <c r="C23" s="26">
        <f>IF(N(Sätze!$H23)&gt;0,Sätze!$H23,0)</f>
        <v/>
      </c>
      <c r="D23" s="26">
        <f>IF(N(Sätze!$I23)&gt;0,Sätze!$I23,$C23)</f>
        <v/>
      </c>
      <c r="E23" s="26">
        <f>IF($C23=0,0,MOD($D23-$C23,52)+1)</f>
        <v/>
      </c>
      <c r="F23" s="27">
        <f>IF(OR($C23=0,$E23=0),0,ROUND(N(Sätze!$Q23)/$E23,3))</f>
        <v/>
      </c>
    </row>
    <row r="24">
      <c r="A24" s="10">
        <f>IF(Sätze!$B24="","",Sätze!$A24)</f>
        <v/>
      </c>
      <c r="B24" s="10">
        <f>IF(Sätze!$B24="","",Sätze!$B24)</f>
        <v/>
      </c>
      <c r="C24" s="26">
        <f>IF(N(Sätze!$H24)&gt;0,Sätze!$H24,0)</f>
        <v/>
      </c>
      <c r="D24" s="26">
        <f>IF(N(Sätze!$I24)&gt;0,Sätze!$I24,$C24)</f>
        <v/>
      </c>
      <c r="E24" s="26">
        <f>IF($C24=0,0,MOD($D24-$C24,52)+1)</f>
        <v/>
      </c>
      <c r="F24" s="27">
        <f>IF(OR($C24=0,$E24=0),0,ROUND(N(Sätze!$Q24)/$E24,3))</f>
        <v/>
      </c>
    </row>
    <row r="25">
      <c r="A25" s="10">
        <f>IF(Sätze!$B25="","",Sätze!$A25)</f>
        <v/>
      </c>
      <c r="B25" s="10">
        <f>IF(Sätze!$B25="","",Sätze!$B25)</f>
        <v/>
      </c>
      <c r="C25" s="26">
        <f>IF(N(Sätze!$H25)&gt;0,Sätze!$H25,0)</f>
        <v/>
      </c>
      <c r="D25" s="26">
        <f>IF(N(Sätze!$I25)&gt;0,Sätze!$I25,$C25)</f>
        <v/>
      </c>
      <c r="E25" s="26">
        <f>IF($C25=0,0,MOD($D25-$C25,52)+1)</f>
        <v/>
      </c>
      <c r="F25" s="27">
        <f>IF(OR($C25=0,$E25=0),0,ROUND(N(Sätze!$Q25)/$E25,3))</f>
        <v/>
      </c>
    </row>
    <row r="26">
      <c r="A26" s="10">
        <f>IF(Sätze!$B26="","",Sätze!$A26)</f>
        <v/>
      </c>
      <c r="B26" s="10">
        <f>IF(Sätze!$B26="","",Sätze!$B26)</f>
        <v/>
      </c>
      <c r="C26" s="26">
        <f>IF(N(Sätze!$H26)&gt;0,Sätze!$H26,0)</f>
        <v/>
      </c>
      <c r="D26" s="26">
        <f>IF(N(Sätze!$I26)&gt;0,Sätze!$I26,$C26)</f>
        <v/>
      </c>
      <c r="E26" s="26">
        <f>IF($C26=0,0,MOD($D26-$C26,52)+1)</f>
        <v/>
      </c>
      <c r="F26" s="27">
        <f>IF(OR($C26=0,$E26=0),0,ROUND(N(Sätze!$Q26)/$E26,3))</f>
        <v/>
      </c>
    </row>
    <row r="27">
      <c r="A27" s="10">
        <f>IF(Sätze!$B27="","",Sätze!$A27)</f>
        <v/>
      </c>
      <c r="B27" s="10">
        <f>IF(Sätze!$B27="","",Sätze!$B27)</f>
        <v/>
      </c>
      <c r="C27" s="26">
        <f>IF(N(Sätze!$H27)&gt;0,Sätze!$H27,0)</f>
        <v/>
      </c>
      <c r="D27" s="26">
        <f>IF(N(Sätze!$I27)&gt;0,Sätze!$I27,$C27)</f>
        <v/>
      </c>
      <c r="E27" s="26">
        <f>IF($C27=0,0,MOD($D27-$C27,52)+1)</f>
        <v/>
      </c>
      <c r="F27" s="27">
        <f>IF(OR($C27=0,$E27=0),0,ROUND(N(Sätze!$Q27)/$E27,3))</f>
        <v/>
      </c>
    </row>
    <row r="28">
      <c r="A28" s="10">
        <f>IF(Sätze!$B28="","",Sätze!$A28)</f>
        <v/>
      </c>
      <c r="B28" s="10">
        <f>IF(Sätze!$B28="","",Sätze!$B28)</f>
        <v/>
      </c>
      <c r="C28" s="26">
        <f>IF(N(Sätze!$H28)&gt;0,Sätze!$H28,0)</f>
        <v/>
      </c>
      <c r="D28" s="26">
        <f>IF(N(Sätze!$I28)&gt;0,Sätze!$I28,$C28)</f>
        <v/>
      </c>
      <c r="E28" s="26">
        <f>IF($C28=0,0,MOD($D28-$C28,52)+1)</f>
        <v/>
      </c>
      <c r="F28" s="27">
        <f>IF(OR($C28=0,$E28=0),0,ROUND(N(Sätze!$Q28)/$E28,3))</f>
        <v/>
      </c>
    </row>
    <row r="29">
      <c r="A29" s="10">
        <f>IF(Sätze!$B29="","",Sätze!$A29)</f>
        <v/>
      </c>
      <c r="B29" s="10">
        <f>IF(Sätze!$B29="","",Sätze!$B29)</f>
        <v/>
      </c>
      <c r="C29" s="26">
        <f>IF(N(Sätze!$H29)&gt;0,Sätze!$H29,0)</f>
        <v/>
      </c>
      <c r="D29" s="26">
        <f>IF(N(Sätze!$I29)&gt;0,Sätze!$I29,$C29)</f>
        <v/>
      </c>
      <c r="E29" s="26">
        <f>IF($C29=0,0,MOD($D29-$C29,52)+1)</f>
        <v/>
      </c>
      <c r="F29" s="27">
        <f>IF(OR($C29=0,$E29=0),0,ROUND(N(Sätze!$Q29)/$E29,3))</f>
        <v/>
      </c>
    </row>
    <row r="30">
      <c r="A30" s="10">
        <f>IF(Sätze!$B30="","",Sätze!$A30)</f>
        <v/>
      </c>
      <c r="B30" s="10">
        <f>IF(Sätze!$B30="","",Sätze!$B30)</f>
        <v/>
      </c>
      <c r="C30" s="26">
        <f>IF(N(Sätze!$H30)&gt;0,Sätze!$H30,0)</f>
        <v/>
      </c>
      <c r="D30" s="26">
        <f>IF(N(Sätze!$I30)&gt;0,Sätze!$I30,$C30)</f>
        <v/>
      </c>
      <c r="E30" s="26">
        <f>IF($C30=0,0,MOD($D30-$C30,52)+1)</f>
        <v/>
      </c>
      <c r="F30" s="27">
        <f>IF(OR($C30=0,$E30=0),0,ROUND(N(Sätze!$Q30)/$E30,3))</f>
        <v/>
      </c>
    </row>
    <row r="31">
      <c r="A31" s="10">
        <f>IF(Sätze!$B31="","",Sätze!$A31)</f>
        <v/>
      </c>
      <c r="B31" s="10">
        <f>IF(Sätze!$B31="","",Sätze!$B31)</f>
        <v/>
      </c>
      <c r="C31" s="26">
        <f>IF(N(Sätze!$H31)&gt;0,Sätze!$H31,0)</f>
        <v/>
      </c>
      <c r="D31" s="26">
        <f>IF(N(Sätze!$I31)&gt;0,Sätze!$I31,$C31)</f>
        <v/>
      </c>
      <c r="E31" s="26">
        <f>IF($C31=0,0,MOD($D31-$C31,52)+1)</f>
        <v/>
      </c>
      <c r="F31" s="27">
        <f>IF(OR($C31=0,$E31=0),0,ROUND(N(Sätze!$Q31)/$E31,3))</f>
        <v/>
      </c>
    </row>
    <row r="32">
      <c r="A32" s="10">
        <f>IF(Sätze!$B32="","",Sätze!$A32)</f>
        <v/>
      </c>
      <c r="B32" s="10">
        <f>IF(Sätze!$B32="","",Sätze!$B32)</f>
        <v/>
      </c>
      <c r="C32" s="26">
        <f>IF(N(Sätze!$H32)&gt;0,Sätze!$H32,0)</f>
        <v/>
      </c>
      <c r="D32" s="26">
        <f>IF(N(Sätze!$I32)&gt;0,Sätze!$I32,$C32)</f>
        <v/>
      </c>
      <c r="E32" s="26">
        <f>IF($C32=0,0,MOD($D32-$C32,52)+1)</f>
        <v/>
      </c>
      <c r="F32" s="27">
        <f>IF(OR($C32=0,$E32=0),0,ROUND(N(Sätze!$Q32)/$E32,3))</f>
        <v/>
      </c>
    </row>
    <row r="33">
      <c r="A33" s="10">
        <f>IF(Sätze!$B33="","",Sätze!$A33)</f>
        <v/>
      </c>
      <c r="B33" s="10">
        <f>IF(Sätze!$B33="","",Sätze!$B33)</f>
        <v/>
      </c>
      <c r="C33" s="26">
        <f>IF(N(Sätze!$H33)&gt;0,Sätze!$H33,0)</f>
        <v/>
      </c>
      <c r="D33" s="26">
        <f>IF(N(Sätze!$I33)&gt;0,Sätze!$I33,$C33)</f>
        <v/>
      </c>
      <c r="E33" s="26">
        <f>IF($C33=0,0,MOD($D33-$C33,52)+1)</f>
        <v/>
      </c>
      <c r="F33" s="27">
        <f>IF(OR($C33=0,$E33=0),0,ROUND(N(Sätze!$Q33)/$E33,3))</f>
        <v/>
      </c>
    </row>
    <row r="34">
      <c r="A34" s="10">
        <f>IF(Sätze!$B34="","",Sätze!$A34)</f>
        <v/>
      </c>
      <c r="B34" s="10">
        <f>IF(Sätze!$B34="","",Sätze!$B34)</f>
        <v/>
      </c>
      <c r="C34" s="26">
        <f>IF(N(Sätze!$H34)&gt;0,Sätze!$H34,0)</f>
        <v/>
      </c>
      <c r="D34" s="26">
        <f>IF(N(Sätze!$I34)&gt;0,Sätze!$I34,$C34)</f>
        <v/>
      </c>
      <c r="E34" s="26">
        <f>IF($C34=0,0,MOD($D34-$C34,52)+1)</f>
        <v/>
      </c>
      <c r="F34" s="27">
        <f>IF(OR($C34=0,$E34=0),0,ROUND(N(Sätze!$Q34)/$E34,3))</f>
        <v/>
      </c>
    </row>
    <row r="35">
      <c r="A35" s="10">
        <f>IF(Sätze!$B35="","",Sätze!$A35)</f>
        <v/>
      </c>
      <c r="B35" s="10">
        <f>IF(Sätze!$B35="","",Sätze!$B35)</f>
        <v/>
      </c>
      <c r="C35" s="26">
        <f>IF(N(Sätze!$H35)&gt;0,Sätze!$H35,0)</f>
        <v/>
      </c>
      <c r="D35" s="26">
        <f>IF(N(Sätze!$I35)&gt;0,Sätze!$I35,$C35)</f>
        <v/>
      </c>
      <c r="E35" s="26">
        <f>IF($C35=0,0,MOD($D35-$C35,52)+1)</f>
        <v/>
      </c>
      <c r="F35" s="27">
        <f>IF(OR($C35=0,$E35=0),0,ROUND(N(Sätze!$Q35)/$E35,3))</f>
        <v/>
      </c>
    </row>
    <row r="36">
      <c r="A36" s="10">
        <f>IF(Sätze!$B36="","",Sätze!$A36)</f>
        <v/>
      </c>
      <c r="B36" s="10">
        <f>IF(Sätze!$B36="","",Sätze!$B36)</f>
        <v/>
      </c>
      <c r="C36" s="26">
        <f>IF(N(Sätze!$H36)&gt;0,Sätze!$H36,0)</f>
        <v/>
      </c>
      <c r="D36" s="26">
        <f>IF(N(Sätze!$I36)&gt;0,Sätze!$I36,$C36)</f>
        <v/>
      </c>
      <c r="E36" s="26">
        <f>IF($C36=0,0,MOD($D36-$C36,52)+1)</f>
        <v/>
      </c>
      <c r="F36" s="27">
        <f>IF(OR($C36=0,$E36=0),0,ROUND(N(Sätze!$Q36)/$E36,3))</f>
        <v/>
      </c>
    </row>
    <row r="37">
      <c r="A37" s="10">
        <f>IF(Sätze!$B37="","",Sätze!$A37)</f>
        <v/>
      </c>
      <c r="B37" s="10">
        <f>IF(Sätze!$B37="","",Sätze!$B37)</f>
        <v/>
      </c>
      <c r="C37" s="26">
        <f>IF(N(Sätze!$H37)&gt;0,Sätze!$H37,0)</f>
        <v/>
      </c>
      <c r="D37" s="26">
        <f>IF(N(Sätze!$I37)&gt;0,Sätze!$I37,$C37)</f>
        <v/>
      </c>
      <c r="E37" s="26">
        <f>IF($C37=0,0,MOD($D37-$C37,52)+1)</f>
        <v/>
      </c>
      <c r="F37" s="27">
        <f>IF(OR($C37=0,$E37=0),0,ROUND(N(Sätze!$Q37)/$E37,3))</f>
        <v/>
      </c>
    </row>
    <row r="38">
      <c r="A38" s="10">
        <f>IF(Sätze!$B38="","",Sätze!$A38)</f>
        <v/>
      </c>
      <c r="B38" s="10">
        <f>IF(Sätze!$B38="","",Sätze!$B38)</f>
        <v/>
      </c>
      <c r="C38" s="26">
        <f>IF(N(Sätze!$H38)&gt;0,Sätze!$H38,0)</f>
        <v/>
      </c>
      <c r="D38" s="26">
        <f>IF(N(Sätze!$I38)&gt;0,Sätze!$I38,$C38)</f>
        <v/>
      </c>
      <c r="E38" s="26">
        <f>IF($C38=0,0,MOD($D38-$C38,52)+1)</f>
        <v/>
      </c>
      <c r="F38" s="27">
        <f>IF(OR($C38=0,$E38=0),0,ROUND(N(Sätze!$Q38)/$E38,3))</f>
        <v/>
      </c>
    </row>
    <row r="39">
      <c r="A39" s="10">
        <f>IF(Sätze!$B39="","",Sätze!$A39)</f>
        <v/>
      </c>
      <c r="B39" s="10">
        <f>IF(Sätze!$B39="","",Sätze!$B39)</f>
        <v/>
      </c>
      <c r="C39" s="26">
        <f>IF(N(Sätze!$H39)&gt;0,Sätze!$H39,0)</f>
        <v/>
      </c>
      <c r="D39" s="26">
        <f>IF(N(Sätze!$I39)&gt;0,Sätze!$I39,$C39)</f>
        <v/>
      </c>
      <c r="E39" s="26">
        <f>IF($C39=0,0,MOD($D39-$C39,52)+1)</f>
        <v/>
      </c>
      <c r="F39" s="27">
        <f>IF(OR($C39=0,$E39=0),0,ROUND(N(Sätze!$Q39)/$E39,3))</f>
        <v/>
      </c>
    </row>
    <row r="40">
      <c r="A40" s="10">
        <f>IF(Sätze!$B40="","",Sätze!$A40)</f>
        <v/>
      </c>
      <c r="B40" s="10">
        <f>IF(Sätze!$B40="","",Sätze!$B40)</f>
        <v/>
      </c>
      <c r="C40" s="26">
        <f>IF(N(Sätze!$H40)&gt;0,Sätze!$H40,0)</f>
        <v/>
      </c>
      <c r="D40" s="26">
        <f>IF(N(Sätze!$I40)&gt;0,Sätze!$I40,$C40)</f>
        <v/>
      </c>
      <c r="E40" s="26">
        <f>IF($C40=0,0,MOD($D40-$C40,52)+1)</f>
        <v/>
      </c>
      <c r="F40" s="27">
        <f>IF(OR($C40=0,$E40=0),0,ROUND(N(Sätze!$Q40)/$E40,3))</f>
        <v/>
      </c>
    </row>
    <row r="41">
      <c r="A41" s="10">
        <f>IF(Sätze!$B41="","",Sätze!$A41)</f>
        <v/>
      </c>
      <c r="B41" s="10">
        <f>IF(Sätze!$B41="","",Sätze!$B41)</f>
        <v/>
      </c>
      <c r="C41" s="26">
        <f>IF(N(Sätze!$H41)&gt;0,Sätze!$H41,0)</f>
        <v/>
      </c>
      <c r="D41" s="26">
        <f>IF(N(Sätze!$I41)&gt;0,Sätze!$I41,$C41)</f>
        <v/>
      </c>
      <c r="E41" s="26">
        <f>IF($C41=0,0,MOD($D41-$C41,52)+1)</f>
        <v/>
      </c>
      <c r="F41" s="27">
        <f>IF(OR($C41=0,$E41=0),0,ROUND(N(Sätze!$Q41)/$E41,3))</f>
        <v/>
      </c>
    </row>
    <row r="42">
      <c r="A42" s="10">
        <f>IF(Sätze!$B42="","",Sätze!$A42)</f>
        <v/>
      </c>
      <c r="B42" s="10">
        <f>IF(Sätze!$B42="","",Sätze!$B42)</f>
        <v/>
      </c>
      <c r="C42" s="26">
        <f>IF(N(Sätze!$H42)&gt;0,Sätze!$H42,0)</f>
        <v/>
      </c>
      <c r="D42" s="26">
        <f>IF(N(Sätze!$I42)&gt;0,Sätze!$I42,$C42)</f>
        <v/>
      </c>
      <c r="E42" s="26">
        <f>IF($C42=0,0,MOD($D42-$C42,52)+1)</f>
        <v/>
      </c>
      <c r="F42" s="27">
        <f>IF(OR($C42=0,$E42=0),0,ROUND(N(Sätze!$Q42)/$E42,3))</f>
        <v/>
      </c>
    </row>
    <row r="43">
      <c r="A43" s="10">
        <f>IF(Sätze!$B43="","",Sätze!$A43)</f>
        <v/>
      </c>
      <c r="B43" s="10">
        <f>IF(Sätze!$B43="","",Sätze!$B43)</f>
        <v/>
      </c>
      <c r="C43" s="26">
        <f>IF(N(Sätze!$H43)&gt;0,Sätze!$H43,0)</f>
        <v/>
      </c>
      <c r="D43" s="26">
        <f>IF(N(Sätze!$I43)&gt;0,Sätze!$I43,$C43)</f>
        <v/>
      </c>
      <c r="E43" s="26">
        <f>IF($C43=0,0,MOD($D43-$C43,52)+1)</f>
        <v/>
      </c>
      <c r="F43" s="27">
        <f>IF(OR($C43=0,$E43=0),0,ROUND(N(Sätze!$Q43)/$E43,3))</f>
        <v/>
      </c>
    </row>
    <row r="44">
      <c r="A44" s="10">
        <f>IF(Sätze!$B44="","",Sätze!$A44)</f>
        <v/>
      </c>
      <c r="B44" s="10">
        <f>IF(Sätze!$B44="","",Sätze!$B44)</f>
        <v/>
      </c>
      <c r="C44" s="26">
        <f>IF(N(Sätze!$H44)&gt;0,Sätze!$H44,0)</f>
        <v/>
      </c>
      <c r="D44" s="26">
        <f>IF(N(Sätze!$I44)&gt;0,Sätze!$I44,$C44)</f>
        <v/>
      </c>
      <c r="E44" s="26">
        <f>IF($C44=0,0,MOD($D44-$C44,52)+1)</f>
        <v/>
      </c>
      <c r="F44" s="27">
        <f>IF(OR($C44=0,$E44=0),0,ROUND(N(Sätze!$Q44)/$E44,3))</f>
        <v/>
      </c>
    </row>
    <row r="45">
      <c r="A45" s="10">
        <f>IF(Sätze!$B45="","",Sätze!$A45)</f>
        <v/>
      </c>
      <c r="B45" s="10">
        <f>IF(Sätze!$B45="","",Sätze!$B45)</f>
        <v/>
      </c>
      <c r="C45" s="26">
        <f>IF(N(Sätze!$H45)&gt;0,Sätze!$H45,0)</f>
        <v/>
      </c>
      <c r="D45" s="26">
        <f>IF(N(Sätze!$I45)&gt;0,Sätze!$I45,$C45)</f>
        <v/>
      </c>
      <c r="E45" s="26">
        <f>IF($C45=0,0,MOD($D45-$C45,52)+1)</f>
        <v/>
      </c>
      <c r="F45" s="27">
        <f>IF(OR($C45=0,$E45=0),0,ROUND(N(Sätze!$Q45)/$E45,3))</f>
        <v/>
      </c>
    </row>
    <row r="46">
      <c r="A46" s="10">
        <f>IF(Sätze!$B46="","",Sätze!$A46)</f>
        <v/>
      </c>
      <c r="B46" s="10">
        <f>IF(Sätze!$B46="","",Sätze!$B46)</f>
        <v/>
      </c>
      <c r="C46" s="26">
        <f>IF(N(Sätze!$H46)&gt;0,Sätze!$H46,0)</f>
        <v/>
      </c>
      <c r="D46" s="26">
        <f>IF(N(Sätze!$I46)&gt;0,Sätze!$I46,$C46)</f>
        <v/>
      </c>
      <c r="E46" s="26">
        <f>IF($C46=0,0,MOD($D46-$C46,52)+1)</f>
        <v/>
      </c>
      <c r="F46" s="27">
        <f>IF(OR($C46=0,$E46=0),0,ROUND(N(Sätze!$Q46)/$E46,3))</f>
        <v/>
      </c>
    </row>
    <row r="47">
      <c r="A47" s="10">
        <f>IF(Sätze!$B47="","",Sätze!$A47)</f>
        <v/>
      </c>
      <c r="B47" s="10">
        <f>IF(Sätze!$B47="","",Sätze!$B47)</f>
        <v/>
      </c>
      <c r="C47" s="26">
        <f>IF(N(Sätze!$H47)&gt;0,Sätze!$H47,0)</f>
        <v/>
      </c>
      <c r="D47" s="26">
        <f>IF(N(Sätze!$I47)&gt;0,Sätze!$I47,$C47)</f>
        <v/>
      </c>
      <c r="E47" s="26">
        <f>IF($C47=0,0,MOD($D47-$C47,52)+1)</f>
        <v/>
      </c>
      <c r="F47" s="27">
        <f>IF(OR($C47=0,$E47=0),0,ROUND(N(Sätze!$Q47)/$E47,3))</f>
        <v/>
      </c>
    </row>
    <row r="48">
      <c r="A48" s="10">
        <f>IF(Sätze!$B48="","",Sätze!$A48)</f>
        <v/>
      </c>
      <c r="B48" s="10">
        <f>IF(Sätze!$B48="","",Sätze!$B48)</f>
        <v/>
      </c>
      <c r="C48" s="26">
        <f>IF(N(Sätze!$H48)&gt;0,Sätze!$H48,0)</f>
        <v/>
      </c>
      <c r="D48" s="26">
        <f>IF(N(Sätze!$I48)&gt;0,Sätze!$I48,$C48)</f>
        <v/>
      </c>
      <c r="E48" s="26">
        <f>IF($C48=0,0,MOD($D48-$C48,52)+1)</f>
        <v/>
      </c>
      <c r="F48" s="27">
        <f>IF(OR($C48=0,$E48=0),0,ROUND(N(Sätze!$Q48)/$E48,3))</f>
        <v/>
      </c>
    </row>
    <row r="49">
      <c r="A49" s="10">
        <f>IF(Sätze!$B49="","",Sätze!$A49)</f>
        <v/>
      </c>
      <c r="B49" s="10">
        <f>IF(Sätze!$B49="","",Sätze!$B49)</f>
        <v/>
      </c>
      <c r="C49" s="26">
        <f>IF(N(Sätze!$H49)&gt;0,Sätze!$H49,0)</f>
        <v/>
      </c>
      <c r="D49" s="26">
        <f>IF(N(Sätze!$I49)&gt;0,Sätze!$I49,$C49)</f>
        <v/>
      </c>
      <c r="E49" s="26">
        <f>IF($C49=0,0,MOD($D49-$C49,52)+1)</f>
        <v/>
      </c>
      <c r="F49" s="27">
        <f>IF(OR($C49=0,$E49=0),0,ROUND(N(Sätze!$Q49)/$E49,3))</f>
        <v/>
      </c>
    </row>
    <row r="50">
      <c r="A50" s="10">
        <f>IF(Sätze!$B50="","",Sätze!$A50)</f>
        <v/>
      </c>
      <c r="B50" s="10">
        <f>IF(Sätze!$B50="","",Sätze!$B50)</f>
        <v/>
      </c>
      <c r="C50" s="26">
        <f>IF(N(Sätze!$H50)&gt;0,Sätze!$H50,0)</f>
        <v/>
      </c>
      <c r="D50" s="26">
        <f>IF(N(Sätze!$I50)&gt;0,Sätze!$I50,$C50)</f>
        <v/>
      </c>
      <c r="E50" s="26">
        <f>IF($C50=0,0,MOD($D50-$C50,52)+1)</f>
        <v/>
      </c>
      <c r="F50" s="27">
        <f>IF(OR($C50=0,$E50=0),0,ROUND(N(Sätze!$Q50)/$E50,3))</f>
        <v/>
      </c>
    </row>
    <row r="51">
      <c r="A51" s="10">
        <f>IF(Sätze!$B51="","",Sätze!$A51)</f>
        <v/>
      </c>
      <c r="B51" s="10">
        <f>IF(Sätze!$B51="","",Sätze!$B51)</f>
        <v/>
      </c>
      <c r="C51" s="26">
        <f>IF(N(Sätze!$H51)&gt;0,Sätze!$H51,0)</f>
        <v/>
      </c>
      <c r="D51" s="26">
        <f>IF(N(Sätze!$I51)&gt;0,Sätze!$I51,$C51)</f>
        <v/>
      </c>
      <c r="E51" s="26">
        <f>IF($C51=0,0,MOD($D51-$C51,52)+1)</f>
        <v/>
      </c>
      <c r="F51" s="27">
        <f>IF(OR($C51=0,$E51=0),0,ROUND(N(Sätze!$Q51)/$E51,3))</f>
        <v/>
      </c>
    </row>
    <row r="52">
      <c r="A52" s="10">
        <f>IF(Sätze!$B52="","",Sätze!$A52)</f>
        <v/>
      </c>
      <c r="B52" s="10">
        <f>IF(Sätze!$B52="","",Sätze!$B52)</f>
        <v/>
      </c>
      <c r="C52" s="26">
        <f>IF(N(Sätze!$H52)&gt;0,Sätze!$H52,0)</f>
        <v/>
      </c>
      <c r="D52" s="26">
        <f>IF(N(Sätze!$I52)&gt;0,Sätze!$I52,$C52)</f>
        <v/>
      </c>
      <c r="E52" s="26">
        <f>IF($C52=0,0,MOD($D52-$C52,52)+1)</f>
        <v/>
      </c>
      <c r="F52" s="27">
        <f>IF(OR($C52=0,$E52=0),0,ROUND(N(Sätze!$Q52)/$E52,3))</f>
        <v/>
      </c>
    </row>
    <row r="53">
      <c r="A53" s="10">
        <f>IF(Sätze!$B53="","",Sätze!$A53)</f>
        <v/>
      </c>
      <c r="B53" s="10">
        <f>IF(Sätze!$B53="","",Sätze!$B53)</f>
        <v/>
      </c>
      <c r="C53" s="26">
        <f>IF(N(Sätze!$H53)&gt;0,Sätze!$H53,0)</f>
        <v/>
      </c>
      <c r="D53" s="26">
        <f>IF(N(Sätze!$I53)&gt;0,Sätze!$I53,$C53)</f>
        <v/>
      </c>
      <c r="E53" s="26">
        <f>IF($C53=0,0,MOD($D53-$C53,52)+1)</f>
        <v/>
      </c>
      <c r="F53" s="27">
        <f>IF(OR($C53=0,$E53=0),0,ROUND(N(Sätze!$Q53)/$E53,3))</f>
        <v/>
      </c>
    </row>
    <row r="54">
      <c r="A54" s="10">
        <f>IF(Sätze!$B54="","",Sätze!$A54)</f>
        <v/>
      </c>
      <c r="B54" s="10">
        <f>IF(Sätze!$B54="","",Sätze!$B54)</f>
        <v/>
      </c>
      <c r="C54" s="26">
        <f>IF(N(Sätze!$H54)&gt;0,Sätze!$H54,0)</f>
        <v/>
      </c>
      <c r="D54" s="26">
        <f>IF(N(Sätze!$I54)&gt;0,Sätze!$I54,$C54)</f>
        <v/>
      </c>
      <c r="E54" s="26">
        <f>IF($C54=0,0,MOD($D54-$C54,52)+1)</f>
        <v/>
      </c>
      <c r="F54" s="27">
        <f>IF(OR($C54=0,$E54=0),0,ROUND(N(Sätze!$Q54)/$E54,3))</f>
        <v/>
      </c>
    </row>
    <row r="55">
      <c r="A55" s="10">
        <f>IF(Sätze!$B55="","",Sätze!$A55)</f>
        <v/>
      </c>
      <c r="B55" s="10">
        <f>IF(Sätze!$B55="","",Sätze!$B55)</f>
        <v/>
      </c>
      <c r="C55" s="26">
        <f>IF(N(Sätze!$H55)&gt;0,Sätze!$H55,0)</f>
        <v/>
      </c>
      <c r="D55" s="26">
        <f>IF(N(Sätze!$I55)&gt;0,Sätze!$I55,$C55)</f>
        <v/>
      </c>
      <c r="E55" s="26">
        <f>IF($C55=0,0,MOD($D55-$C55,52)+1)</f>
        <v/>
      </c>
      <c r="F55" s="27">
        <f>IF(OR($C55=0,$E55=0),0,ROUND(N(Sätze!$Q55)/$E55,3))</f>
        <v/>
      </c>
    </row>
    <row r="56">
      <c r="A56" s="10">
        <f>IF(Sätze!$B56="","",Sätze!$A56)</f>
        <v/>
      </c>
      <c r="B56" s="10">
        <f>IF(Sätze!$B56="","",Sätze!$B56)</f>
        <v/>
      </c>
      <c r="C56" s="26">
        <f>IF(N(Sätze!$H56)&gt;0,Sätze!$H56,0)</f>
        <v/>
      </c>
      <c r="D56" s="26">
        <f>IF(N(Sätze!$I56)&gt;0,Sätze!$I56,$C56)</f>
        <v/>
      </c>
      <c r="E56" s="26">
        <f>IF($C56=0,0,MOD($D56-$C56,52)+1)</f>
        <v/>
      </c>
      <c r="F56" s="27">
        <f>IF(OR($C56=0,$E56=0),0,ROUND(N(Sätze!$Q56)/$E56,3))</f>
        <v/>
      </c>
    </row>
    <row r="57">
      <c r="A57" s="10">
        <f>IF(Sätze!$B57="","",Sätze!$A57)</f>
        <v/>
      </c>
      <c r="B57" s="10">
        <f>IF(Sätze!$B57="","",Sätze!$B57)</f>
        <v/>
      </c>
      <c r="C57" s="26">
        <f>IF(N(Sätze!$H57)&gt;0,Sätze!$H57,0)</f>
        <v/>
      </c>
      <c r="D57" s="26">
        <f>IF(N(Sätze!$I57)&gt;0,Sätze!$I57,$C57)</f>
        <v/>
      </c>
      <c r="E57" s="26">
        <f>IF($C57=0,0,MOD($D57-$C57,52)+1)</f>
        <v/>
      </c>
      <c r="F57" s="27">
        <f>IF(OR($C57=0,$E57=0),0,ROUND(N(Sätze!$Q57)/$E57,3))</f>
        <v/>
      </c>
    </row>
    <row r="58">
      <c r="A58" s="10">
        <f>IF(Sätze!$B58="","",Sätze!$A58)</f>
        <v/>
      </c>
      <c r="B58" s="10">
        <f>IF(Sätze!$B58="","",Sätze!$B58)</f>
        <v/>
      </c>
      <c r="C58" s="26">
        <f>IF(N(Sätze!$H58)&gt;0,Sätze!$H58,0)</f>
        <v/>
      </c>
      <c r="D58" s="26">
        <f>IF(N(Sätze!$I58)&gt;0,Sätze!$I58,$C58)</f>
        <v/>
      </c>
      <c r="E58" s="26">
        <f>IF($C58=0,0,MOD($D58-$C58,52)+1)</f>
        <v/>
      </c>
      <c r="F58" s="27">
        <f>IF(OR($C58=0,$E58=0),0,ROUND(N(Sätze!$Q58)/$E58,3))</f>
        <v/>
      </c>
    </row>
    <row r="59">
      <c r="A59" s="10">
        <f>IF(Sätze!$B59="","",Sätze!$A59)</f>
        <v/>
      </c>
      <c r="B59" s="10">
        <f>IF(Sätze!$B59="","",Sätze!$B59)</f>
        <v/>
      </c>
      <c r="C59" s="26">
        <f>IF(N(Sätze!$H59)&gt;0,Sätze!$H59,0)</f>
        <v/>
      </c>
      <c r="D59" s="26">
        <f>IF(N(Sätze!$I59)&gt;0,Sätze!$I59,$C59)</f>
        <v/>
      </c>
      <c r="E59" s="26">
        <f>IF($C59=0,0,MOD($D59-$C59,52)+1)</f>
        <v/>
      </c>
      <c r="F59" s="27">
        <f>IF(OR($C59=0,$E59=0),0,ROUND(N(Sätze!$Q59)/$E59,3))</f>
        <v/>
      </c>
    </row>
    <row r="60">
      <c r="A60" s="10">
        <f>IF(Sätze!$B60="","",Sätze!$A60)</f>
        <v/>
      </c>
      <c r="B60" s="10">
        <f>IF(Sätze!$B60="","",Sätze!$B60)</f>
        <v/>
      </c>
      <c r="C60" s="26">
        <f>IF(N(Sätze!$H60)&gt;0,Sätze!$H60,0)</f>
        <v/>
      </c>
      <c r="D60" s="26">
        <f>IF(N(Sätze!$I60)&gt;0,Sätze!$I60,$C60)</f>
        <v/>
      </c>
      <c r="E60" s="26">
        <f>IF($C60=0,0,MOD($D60-$C60,52)+1)</f>
        <v/>
      </c>
      <c r="F60" s="27">
        <f>IF(OR($C60=0,$E60=0),0,ROUND(N(Sätze!$Q60)/$E60,3))</f>
        <v/>
      </c>
    </row>
    <row r="61">
      <c r="A61" s="10">
        <f>IF(Sätze!$B61="","",Sätze!$A61)</f>
        <v/>
      </c>
      <c r="B61" s="10">
        <f>IF(Sätze!$B61="","",Sätze!$B61)</f>
        <v/>
      </c>
      <c r="C61" s="26">
        <f>IF(N(Sätze!$H61)&gt;0,Sätze!$H61,0)</f>
        <v/>
      </c>
      <c r="D61" s="26">
        <f>IF(N(Sätze!$I61)&gt;0,Sätze!$I61,$C61)</f>
        <v/>
      </c>
      <c r="E61" s="26">
        <f>IF($C61=0,0,MOD($D61-$C61,52)+1)</f>
        <v/>
      </c>
      <c r="F61" s="27">
        <f>IF(OR($C61=0,$E61=0),0,ROUND(N(Sätze!$Q61)/$E61,3))</f>
        <v/>
      </c>
    </row>
    <row r="62">
      <c r="A62" s="10">
        <f>IF(Sätze!$B62="","",Sätze!$A62)</f>
        <v/>
      </c>
      <c r="B62" s="10">
        <f>IF(Sätze!$B62="","",Sätze!$B62)</f>
        <v/>
      </c>
      <c r="C62" s="26">
        <f>IF(N(Sätze!$H62)&gt;0,Sätze!$H62,0)</f>
        <v/>
      </c>
      <c r="D62" s="26">
        <f>IF(N(Sätze!$I62)&gt;0,Sätze!$I62,$C62)</f>
        <v/>
      </c>
      <c r="E62" s="26">
        <f>IF($C62=0,0,MOD($D62-$C62,52)+1)</f>
        <v/>
      </c>
      <c r="F62" s="27">
        <f>IF(OR($C62=0,$E62=0),0,ROUND(N(Sätze!$Q62)/$E62,3))</f>
        <v/>
      </c>
    </row>
    <row r="63">
      <c r="A63" s="10">
        <f>IF(Sätze!$B63="","",Sätze!$A63)</f>
        <v/>
      </c>
      <c r="B63" s="10">
        <f>IF(Sätze!$B63="","",Sätze!$B63)</f>
        <v/>
      </c>
      <c r="C63" s="26">
        <f>IF(N(Sätze!$H63)&gt;0,Sätze!$H63,0)</f>
        <v/>
      </c>
      <c r="D63" s="26">
        <f>IF(N(Sätze!$I63)&gt;0,Sätze!$I63,$C63)</f>
        <v/>
      </c>
      <c r="E63" s="26">
        <f>IF($C63=0,0,MOD($D63-$C63,52)+1)</f>
        <v/>
      </c>
      <c r="F63" s="27">
        <f>IF(OR($C63=0,$E63=0),0,ROUND(N(Sätze!$Q63)/$E63,3))</f>
        <v/>
      </c>
    </row>
    <row r="64">
      <c r="A64" s="10">
        <f>IF(Sätze!$B64="","",Sätze!$A64)</f>
        <v/>
      </c>
      <c r="B64" s="10">
        <f>IF(Sätze!$B64="","",Sätze!$B64)</f>
        <v/>
      </c>
      <c r="C64" s="26">
        <f>IF(N(Sätze!$H64)&gt;0,Sätze!$H64,0)</f>
        <v/>
      </c>
      <c r="D64" s="26">
        <f>IF(N(Sätze!$I64)&gt;0,Sätze!$I64,$C64)</f>
        <v/>
      </c>
      <c r="E64" s="26">
        <f>IF($C64=0,0,MOD($D64-$C64,52)+1)</f>
        <v/>
      </c>
      <c r="F64" s="27">
        <f>IF(OR($C64=0,$E64=0),0,ROUND(N(Sätze!$Q64)/$E64,3))</f>
        <v/>
      </c>
    </row>
    <row r="65">
      <c r="A65" s="10">
        <f>IF(Sätze!$B65="","",Sätze!$A65)</f>
        <v/>
      </c>
      <c r="B65" s="10">
        <f>IF(Sätze!$B65="","",Sätze!$B65)</f>
        <v/>
      </c>
      <c r="C65" s="26">
        <f>IF(N(Sätze!$H65)&gt;0,Sätze!$H65,0)</f>
        <v/>
      </c>
      <c r="D65" s="26">
        <f>IF(N(Sätze!$I65)&gt;0,Sätze!$I65,$C65)</f>
        <v/>
      </c>
      <c r="E65" s="26">
        <f>IF($C65=0,0,MOD($D65-$C65,52)+1)</f>
        <v/>
      </c>
      <c r="F65" s="27">
        <f>IF(OR($C65=0,$E65=0),0,ROUND(N(Sätze!$Q65)/$E65,3))</f>
        <v/>
      </c>
    </row>
    <row r="66">
      <c r="A66" s="10">
        <f>IF(Sätze!$B66="","",Sätze!$A66)</f>
        <v/>
      </c>
      <c r="B66" s="10">
        <f>IF(Sätze!$B66="","",Sätze!$B66)</f>
        <v/>
      </c>
      <c r="C66" s="26">
        <f>IF(N(Sätze!$H66)&gt;0,Sätze!$H66,0)</f>
        <v/>
      </c>
      <c r="D66" s="26">
        <f>IF(N(Sätze!$I66)&gt;0,Sätze!$I66,$C66)</f>
        <v/>
      </c>
      <c r="E66" s="26">
        <f>IF($C66=0,0,MOD($D66-$C66,52)+1)</f>
        <v/>
      </c>
      <c r="F66" s="27">
        <f>IF(OR($C66=0,$E66=0),0,ROUND(N(Sätze!$Q66)/$E66,3))</f>
        <v/>
      </c>
    </row>
    <row r="67">
      <c r="A67" s="10">
        <f>IF(Sätze!$B67="","",Sätze!$A67)</f>
        <v/>
      </c>
      <c r="B67" s="10">
        <f>IF(Sätze!$B67="","",Sätze!$B67)</f>
        <v/>
      </c>
      <c r="C67" s="26">
        <f>IF(N(Sätze!$H67)&gt;0,Sätze!$H67,0)</f>
        <v/>
      </c>
      <c r="D67" s="26">
        <f>IF(N(Sätze!$I67)&gt;0,Sätze!$I67,$C67)</f>
        <v/>
      </c>
      <c r="E67" s="26">
        <f>IF($C67=0,0,MOD($D67-$C67,52)+1)</f>
        <v/>
      </c>
      <c r="F67" s="27">
        <f>IF(OR($C67=0,$E67=0),0,ROUND(N(Sätze!$Q67)/$E67,3))</f>
        <v/>
      </c>
    </row>
    <row r="68">
      <c r="A68" s="10">
        <f>IF(Sätze!$B68="","",Sätze!$A68)</f>
        <v/>
      </c>
      <c r="B68" s="10">
        <f>IF(Sätze!$B68="","",Sätze!$B68)</f>
        <v/>
      </c>
      <c r="C68" s="26">
        <f>IF(N(Sätze!$H68)&gt;0,Sätze!$H68,0)</f>
        <v/>
      </c>
      <c r="D68" s="26">
        <f>IF(N(Sätze!$I68)&gt;0,Sätze!$I68,$C68)</f>
        <v/>
      </c>
      <c r="E68" s="26">
        <f>IF($C68=0,0,MOD($D68-$C68,52)+1)</f>
        <v/>
      </c>
      <c r="F68" s="27">
        <f>IF(OR($C68=0,$E68=0),0,ROUND(N(Sätze!$Q68)/$E68,3))</f>
        <v/>
      </c>
    </row>
    <row r="69">
      <c r="A69" s="10">
        <f>IF(Sätze!$B69="","",Sätze!$A69)</f>
        <v/>
      </c>
      <c r="B69" s="10">
        <f>IF(Sätze!$B69="","",Sätze!$B69)</f>
        <v/>
      </c>
      <c r="C69" s="26">
        <f>IF(N(Sätze!$H69)&gt;0,Sätze!$H69,0)</f>
        <v/>
      </c>
      <c r="D69" s="26">
        <f>IF(N(Sätze!$I69)&gt;0,Sätze!$I69,$C69)</f>
        <v/>
      </c>
      <c r="E69" s="26">
        <f>IF($C69=0,0,MOD($D69-$C69,52)+1)</f>
        <v/>
      </c>
      <c r="F69" s="27">
        <f>IF(OR($C69=0,$E69=0),0,ROUND(N(Sätze!$Q69)/$E69,3))</f>
        <v/>
      </c>
    </row>
    <row r="70">
      <c r="A70" s="10">
        <f>IF(Sätze!$B70="","",Sätze!$A70)</f>
        <v/>
      </c>
      <c r="B70" s="10">
        <f>IF(Sätze!$B70="","",Sätze!$B70)</f>
        <v/>
      </c>
      <c r="C70" s="26">
        <f>IF(N(Sätze!$H70)&gt;0,Sätze!$H70,0)</f>
        <v/>
      </c>
      <c r="D70" s="26">
        <f>IF(N(Sätze!$I70)&gt;0,Sätze!$I70,$C70)</f>
        <v/>
      </c>
      <c r="E70" s="26">
        <f>IF($C70=0,0,MOD($D70-$C70,52)+1)</f>
        <v/>
      </c>
      <c r="F70" s="27">
        <f>IF(OR($C70=0,$E70=0),0,ROUND(N(Sätze!$Q70)/$E70,3))</f>
        <v/>
      </c>
    </row>
    <row r="71">
      <c r="A71" s="10">
        <f>IF(Sätze!$B71="","",Sätze!$A71)</f>
        <v/>
      </c>
      <c r="B71" s="10">
        <f>IF(Sätze!$B71="","",Sätze!$B71)</f>
        <v/>
      </c>
      <c r="C71" s="26">
        <f>IF(N(Sätze!$H71)&gt;0,Sätze!$H71,0)</f>
        <v/>
      </c>
      <c r="D71" s="26">
        <f>IF(N(Sätze!$I71)&gt;0,Sätze!$I71,$C71)</f>
        <v/>
      </c>
      <c r="E71" s="26">
        <f>IF($C71=0,0,MOD($D71-$C71,52)+1)</f>
        <v/>
      </c>
      <c r="F71" s="27">
        <f>IF(OR($C71=0,$E71=0),0,ROUND(N(Sätze!$Q71)/$E71,3))</f>
        <v/>
      </c>
    </row>
    <row r="72">
      <c r="A72" s="10">
        <f>IF(Sätze!$B72="","",Sätze!$A72)</f>
        <v/>
      </c>
      <c r="B72" s="10">
        <f>IF(Sätze!$B72="","",Sätze!$B72)</f>
        <v/>
      </c>
      <c r="C72" s="26">
        <f>IF(N(Sätze!$H72)&gt;0,Sätze!$H72,0)</f>
        <v/>
      </c>
      <c r="D72" s="26">
        <f>IF(N(Sätze!$I72)&gt;0,Sätze!$I72,$C72)</f>
        <v/>
      </c>
      <c r="E72" s="26">
        <f>IF($C72=0,0,MOD($D72-$C72,52)+1)</f>
        <v/>
      </c>
      <c r="F72" s="27">
        <f>IF(OR($C72=0,$E72=0),0,ROUND(N(Sätze!$Q72)/$E72,3))</f>
        <v/>
      </c>
    </row>
    <row r="73">
      <c r="A73" s="10">
        <f>IF(Sätze!$B73="","",Sätze!$A73)</f>
        <v/>
      </c>
      <c r="B73" s="10">
        <f>IF(Sätze!$B73="","",Sätze!$B73)</f>
        <v/>
      </c>
      <c r="C73" s="26">
        <f>IF(N(Sätze!$H73)&gt;0,Sätze!$H73,0)</f>
        <v/>
      </c>
      <c r="D73" s="26">
        <f>IF(N(Sätze!$I73)&gt;0,Sätze!$I73,$C73)</f>
        <v/>
      </c>
      <c r="E73" s="26">
        <f>IF($C73=0,0,MOD($D73-$C73,52)+1)</f>
        <v/>
      </c>
      <c r="F73" s="27">
        <f>IF(OR($C73=0,$E73=0),0,ROUND(N(Sätze!$Q73)/$E73,3))</f>
        <v/>
      </c>
    </row>
    <row r="74">
      <c r="A74" s="10">
        <f>IF(Sätze!$B74="","",Sätze!$A74)</f>
        <v/>
      </c>
      <c r="B74" s="10">
        <f>IF(Sätze!$B74="","",Sätze!$B74)</f>
        <v/>
      </c>
      <c r="C74" s="26">
        <f>IF(N(Sätze!$H74)&gt;0,Sätze!$H74,0)</f>
        <v/>
      </c>
      <c r="D74" s="26">
        <f>IF(N(Sätze!$I74)&gt;0,Sätze!$I74,$C74)</f>
        <v/>
      </c>
      <c r="E74" s="26">
        <f>IF($C74=0,0,MOD($D74-$C74,52)+1)</f>
        <v/>
      </c>
      <c r="F74" s="27">
        <f>IF(OR($C74=0,$E74=0),0,ROUND(N(Sätze!$Q74)/$E74,3))</f>
        <v/>
      </c>
    </row>
    <row r="75">
      <c r="A75" s="10">
        <f>IF(Sätze!$B75="","",Sätze!$A75)</f>
        <v/>
      </c>
      <c r="B75" s="10">
        <f>IF(Sätze!$B75="","",Sätze!$B75)</f>
        <v/>
      </c>
      <c r="C75" s="26">
        <f>IF(N(Sätze!$H75)&gt;0,Sätze!$H75,0)</f>
        <v/>
      </c>
      <c r="D75" s="26">
        <f>IF(N(Sätze!$I75)&gt;0,Sätze!$I75,$C75)</f>
        <v/>
      </c>
      <c r="E75" s="26">
        <f>IF($C75=0,0,MOD($D75-$C75,52)+1)</f>
        <v/>
      </c>
      <c r="F75" s="27">
        <f>IF(OR($C75=0,$E75=0),0,ROUND(N(Sätze!$Q75)/$E75,3))</f>
        <v/>
      </c>
    </row>
    <row r="76">
      <c r="A76" s="10">
        <f>IF(Sätze!$B76="","",Sätze!$A76)</f>
        <v/>
      </c>
      <c r="B76" s="10">
        <f>IF(Sätze!$B76="","",Sätze!$B76)</f>
        <v/>
      </c>
      <c r="C76" s="26">
        <f>IF(N(Sätze!$H76)&gt;0,Sätze!$H76,0)</f>
        <v/>
      </c>
      <c r="D76" s="26">
        <f>IF(N(Sätze!$I76)&gt;0,Sätze!$I76,$C76)</f>
        <v/>
      </c>
      <c r="E76" s="26">
        <f>IF($C76=0,0,MOD($D76-$C76,52)+1)</f>
        <v/>
      </c>
      <c r="F76" s="27">
        <f>IF(OR($C76=0,$E76=0),0,ROUND(N(Sätze!$Q76)/$E76,3))</f>
        <v/>
      </c>
    </row>
    <row r="77">
      <c r="A77" s="10">
        <f>IF(Sätze!$B77="","",Sätze!$A77)</f>
        <v/>
      </c>
      <c r="B77" s="10">
        <f>IF(Sätze!$B77="","",Sätze!$B77)</f>
        <v/>
      </c>
      <c r="C77" s="26">
        <f>IF(N(Sätze!$H77)&gt;0,Sätze!$H77,0)</f>
        <v/>
      </c>
      <c r="D77" s="26">
        <f>IF(N(Sätze!$I77)&gt;0,Sätze!$I77,$C77)</f>
        <v/>
      </c>
      <c r="E77" s="26">
        <f>IF($C77=0,0,MOD($D77-$C77,52)+1)</f>
        <v/>
      </c>
      <c r="F77" s="27">
        <f>IF(OR($C77=0,$E77=0),0,ROUND(N(Sätze!$Q77)/$E77,3))</f>
        <v/>
      </c>
    </row>
    <row r="78">
      <c r="A78" s="10">
        <f>IF(Sätze!$B78="","",Sätze!$A78)</f>
        <v/>
      </c>
      <c r="B78" s="10">
        <f>IF(Sätze!$B78="","",Sätze!$B78)</f>
        <v/>
      </c>
      <c r="C78" s="26">
        <f>IF(N(Sätze!$H78)&gt;0,Sätze!$H78,0)</f>
        <v/>
      </c>
      <c r="D78" s="26">
        <f>IF(N(Sätze!$I78)&gt;0,Sätze!$I78,$C78)</f>
        <v/>
      </c>
      <c r="E78" s="26">
        <f>IF($C78=0,0,MOD($D78-$C78,52)+1)</f>
        <v/>
      </c>
      <c r="F78" s="27">
        <f>IF(OR($C78=0,$E78=0),0,ROUND(N(Sätze!$Q78)/$E78,3))</f>
        <v/>
      </c>
    </row>
    <row r="79">
      <c r="A79" s="10">
        <f>IF(Sätze!$B79="","",Sätze!$A79)</f>
        <v/>
      </c>
      <c r="B79" s="10">
        <f>IF(Sätze!$B79="","",Sätze!$B79)</f>
        <v/>
      </c>
      <c r="C79" s="26">
        <f>IF(N(Sätze!$H79)&gt;0,Sätze!$H79,0)</f>
        <v/>
      </c>
      <c r="D79" s="26">
        <f>IF(N(Sätze!$I79)&gt;0,Sätze!$I79,$C79)</f>
        <v/>
      </c>
      <c r="E79" s="26">
        <f>IF($C79=0,0,MOD($D79-$C79,52)+1)</f>
        <v/>
      </c>
      <c r="F79" s="27">
        <f>IF(OR($C79=0,$E79=0),0,ROUND(N(Sätze!$Q79)/$E79,3))</f>
        <v/>
      </c>
    </row>
    <row r="80">
      <c r="A80" s="10">
        <f>IF(Sätze!$B80="","",Sätze!$A80)</f>
        <v/>
      </c>
      <c r="B80" s="10">
        <f>IF(Sätze!$B80="","",Sätze!$B80)</f>
        <v/>
      </c>
      <c r="C80" s="26">
        <f>IF(N(Sätze!$H80)&gt;0,Sätze!$H80,0)</f>
        <v/>
      </c>
      <c r="D80" s="26">
        <f>IF(N(Sätze!$I80)&gt;0,Sätze!$I80,$C80)</f>
        <v/>
      </c>
      <c r="E80" s="26">
        <f>IF($C80=0,0,MOD($D80-$C80,52)+1)</f>
        <v/>
      </c>
      <c r="F80" s="27">
        <f>IF(OR($C80=0,$E80=0),0,ROUND(N(Sätze!$Q80)/$E80,3))</f>
        <v/>
      </c>
    </row>
    <row r="81">
      <c r="A81" s="10">
        <f>IF(Sätze!$B81="","",Sätze!$A81)</f>
        <v/>
      </c>
      <c r="B81" s="10">
        <f>IF(Sätze!$B81="","",Sätze!$B81)</f>
        <v/>
      </c>
      <c r="C81" s="26">
        <f>IF(N(Sätze!$H81)&gt;0,Sätze!$H81,0)</f>
        <v/>
      </c>
      <c r="D81" s="26">
        <f>IF(N(Sätze!$I81)&gt;0,Sätze!$I81,$C81)</f>
        <v/>
      </c>
      <c r="E81" s="26">
        <f>IF($C81=0,0,MOD($D81-$C81,52)+1)</f>
        <v/>
      </c>
      <c r="F81" s="27">
        <f>IF(OR($C81=0,$E81=0),0,ROUND(N(Sätze!$Q81)/$E81,3))</f>
        <v/>
      </c>
    </row>
    <row r="82">
      <c r="A82" s="10">
        <f>IF(Sätze!$B82="","",Sätze!$A82)</f>
        <v/>
      </c>
      <c r="B82" s="10">
        <f>IF(Sätze!$B82="","",Sätze!$B82)</f>
        <v/>
      </c>
      <c r="C82" s="26">
        <f>IF(N(Sätze!$H82)&gt;0,Sätze!$H82,0)</f>
        <v/>
      </c>
      <c r="D82" s="26">
        <f>IF(N(Sätze!$I82)&gt;0,Sätze!$I82,$C82)</f>
        <v/>
      </c>
      <c r="E82" s="26">
        <f>IF($C82=0,0,MOD($D82-$C82,52)+1)</f>
        <v/>
      </c>
      <c r="F82" s="27">
        <f>IF(OR($C82=0,$E82=0),0,ROUND(N(Sätze!$Q82)/$E82,3))</f>
        <v/>
      </c>
    </row>
    <row r="83">
      <c r="A83" s="10">
        <f>IF(Sätze!$B83="","",Sätze!$A83)</f>
        <v/>
      </c>
      <c r="B83" s="10">
        <f>IF(Sätze!$B83="","",Sätze!$B83)</f>
        <v/>
      </c>
      <c r="C83" s="26">
        <f>IF(N(Sätze!$H83)&gt;0,Sätze!$H83,0)</f>
        <v/>
      </c>
      <c r="D83" s="26">
        <f>IF(N(Sätze!$I83)&gt;0,Sätze!$I83,$C83)</f>
        <v/>
      </c>
      <c r="E83" s="26">
        <f>IF($C83=0,0,MOD($D83-$C83,52)+1)</f>
        <v/>
      </c>
      <c r="F83" s="27">
        <f>IF(OR($C83=0,$E83=0),0,ROUND(N(Sätze!$Q83)/$E83,3))</f>
        <v/>
      </c>
    </row>
    <row r="84">
      <c r="A84" s="10">
        <f>IF(Sätze!$B84="","",Sätze!$A84)</f>
        <v/>
      </c>
      <c r="B84" s="10">
        <f>IF(Sätze!$B84="","",Sätze!$B84)</f>
        <v/>
      </c>
      <c r="C84" s="26">
        <f>IF(N(Sätze!$H84)&gt;0,Sätze!$H84,0)</f>
        <v/>
      </c>
      <c r="D84" s="26">
        <f>IF(N(Sätze!$I84)&gt;0,Sätze!$I84,$C84)</f>
        <v/>
      </c>
      <c r="E84" s="26">
        <f>IF($C84=0,0,MOD($D84-$C84,52)+1)</f>
        <v/>
      </c>
      <c r="F84" s="27">
        <f>IF(OR($C84=0,$E84=0),0,ROUND(N(Sätze!$Q84)/$E84,3))</f>
        <v/>
      </c>
    </row>
    <row r="85">
      <c r="A85" s="10">
        <f>IF(Sätze!$B85="","",Sätze!$A85)</f>
        <v/>
      </c>
      <c r="B85" s="10">
        <f>IF(Sätze!$B85="","",Sätze!$B85)</f>
        <v/>
      </c>
      <c r="C85" s="26">
        <f>IF(N(Sätze!$H85)&gt;0,Sätze!$H85,0)</f>
        <v/>
      </c>
      <c r="D85" s="26">
        <f>IF(N(Sätze!$I85)&gt;0,Sätze!$I85,$C85)</f>
        <v/>
      </c>
      <c r="E85" s="26">
        <f>IF($C85=0,0,MOD($D85-$C85,52)+1)</f>
        <v/>
      </c>
      <c r="F85" s="27">
        <f>IF(OR($C85=0,$E85=0),0,ROUND(N(Sätze!$Q85)/$E85,3))</f>
        <v/>
      </c>
    </row>
    <row r="86">
      <c r="A86" s="10">
        <f>IF(Sätze!$B86="","",Sätze!$A86)</f>
        <v/>
      </c>
      <c r="B86" s="10">
        <f>IF(Sätze!$B86="","",Sätze!$B86)</f>
        <v/>
      </c>
      <c r="C86" s="26">
        <f>IF(N(Sätze!$H86)&gt;0,Sätze!$H86,0)</f>
        <v/>
      </c>
      <c r="D86" s="26">
        <f>IF(N(Sätze!$I86)&gt;0,Sätze!$I86,$C86)</f>
        <v/>
      </c>
      <c r="E86" s="26">
        <f>IF($C86=0,0,MOD($D86-$C86,52)+1)</f>
        <v/>
      </c>
      <c r="F86" s="27">
        <f>IF(OR($C86=0,$E86=0),0,ROUND(N(Sätze!$Q86)/$E86,3))</f>
        <v/>
      </c>
    </row>
    <row r="87">
      <c r="A87" s="10">
        <f>IF(Sätze!$B87="","",Sätze!$A87)</f>
        <v/>
      </c>
      <c r="B87" s="10">
        <f>IF(Sätze!$B87="","",Sätze!$B87)</f>
        <v/>
      </c>
      <c r="C87" s="26">
        <f>IF(N(Sätze!$H87)&gt;0,Sätze!$H87,0)</f>
        <v/>
      </c>
      <c r="D87" s="26">
        <f>IF(N(Sätze!$I87)&gt;0,Sätze!$I87,$C87)</f>
        <v/>
      </c>
      <c r="E87" s="26">
        <f>IF($C87=0,0,MOD($D87-$C87,52)+1)</f>
        <v/>
      </c>
      <c r="F87" s="27">
        <f>IF(OR($C87=0,$E87=0),0,ROUND(N(Sätze!$Q87)/$E87,3))</f>
        <v/>
      </c>
    </row>
    <row r="88">
      <c r="A88" s="10">
        <f>IF(Sätze!$B88="","",Sätze!$A88)</f>
        <v/>
      </c>
      <c r="B88" s="10">
        <f>IF(Sätze!$B88="","",Sätze!$B88)</f>
        <v/>
      </c>
      <c r="C88" s="26">
        <f>IF(N(Sätze!$H88)&gt;0,Sätze!$H88,0)</f>
        <v/>
      </c>
      <c r="D88" s="26">
        <f>IF(N(Sätze!$I88)&gt;0,Sätze!$I88,$C88)</f>
        <v/>
      </c>
      <c r="E88" s="26">
        <f>IF($C88=0,0,MOD($D88-$C88,52)+1)</f>
        <v/>
      </c>
      <c r="F88" s="27">
        <f>IF(OR($C88=0,$E88=0),0,ROUND(N(Sätze!$Q88)/$E88,3))</f>
        <v/>
      </c>
    </row>
    <row r="89">
      <c r="A89" s="10">
        <f>IF(Sätze!$B89="","",Sätze!$A89)</f>
        <v/>
      </c>
      <c r="B89" s="10">
        <f>IF(Sätze!$B89="","",Sätze!$B89)</f>
        <v/>
      </c>
      <c r="C89" s="26">
        <f>IF(N(Sätze!$H89)&gt;0,Sätze!$H89,0)</f>
        <v/>
      </c>
      <c r="D89" s="26">
        <f>IF(N(Sätze!$I89)&gt;0,Sätze!$I89,$C89)</f>
        <v/>
      </c>
      <c r="E89" s="26">
        <f>IF($C89=0,0,MOD($D89-$C89,52)+1)</f>
        <v/>
      </c>
      <c r="F89" s="27">
        <f>IF(OR($C89=0,$E89=0),0,ROUND(N(Sätze!$Q89)/$E89,3))</f>
        <v/>
      </c>
    </row>
    <row r="90">
      <c r="A90" s="10">
        <f>IF(Sätze!$B90="","",Sätze!$A90)</f>
        <v/>
      </c>
      <c r="B90" s="10">
        <f>IF(Sätze!$B90="","",Sätze!$B90)</f>
        <v/>
      </c>
      <c r="C90" s="26">
        <f>IF(N(Sätze!$H90)&gt;0,Sätze!$H90,0)</f>
        <v/>
      </c>
      <c r="D90" s="26">
        <f>IF(N(Sätze!$I90)&gt;0,Sätze!$I90,$C90)</f>
        <v/>
      </c>
      <c r="E90" s="26">
        <f>IF($C90=0,0,MOD($D90-$C90,52)+1)</f>
        <v/>
      </c>
      <c r="F90" s="27">
        <f>IF(OR($C90=0,$E90=0),0,ROUND(N(Sätze!$Q90)/$E90,3))</f>
        <v/>
      </c>
    </row>
    <row r="91">
      <c r="A91" s="10">
        <f>IF(Sätze!$B91="","",Sätze!$A91)</f>
        <v/>
      </c>
      <c r="B91" s="10">
        <f>IF(Sätze!$B91="","",Sätze!$B91)</f>
        <v/>
      </c>
      <c r="C91" s="26">
        <f>IF(N(Sätze!$H91)&gt;0,Sätze!$H91,0)</f>
        <v/>
      </c>
      <c r="D91" s="26">
        <f>IF(N(Sätze!$I91)&gt;0,Sätze!$I91,$C91)</f>
        <v/>
      </c>
      <c r="E91" s="26">
        <f>IF($C91=0,0,MOD($D91-$C91,52)+1)</f>
        <v/>
      </c>
      <c r="F91" s="27">
        <f>IF(OR($C91=0,$E91=0),0,ROUND(N(Sätze!$Q91)/$E91,3))</f>
        <v/>
      </c>
    </row>
    <row r="92">
      <c r="A92" s="10">
        <f>IF(Sätze!$B92="","",Sätze!$A92)</f>
        <v/>
      </c>
      <c r="B92" s="10">
        <f>IF(Sätze!$B92="","",Sätze!$B92)</f>
        <v/>
      </c>
      <c r="C92" s="26">
        <f>IF(N(Sätze!$H92)&gt;0,Sätze!$H92,0)</f>
        <v/>
      </c>
      <c r="D92" s="26">
        <f>IF(N(Sätze!$I92)&gt;0,Sätze!$I92,$C92)</f>
        <v/>
      </c>
      <c r="E92" s="26">
        <f>IF($C92=0,0,MOD($D92-$C92,52)+1)</f>
        <v/>
      </c>
      <c r="F92" s="27">
        <f>IF(OR($C92=0,$E92=0),0,ROUND(N(Sätze!$Q92)/$E92,3))</f>
        <v/>
      </c>
    </row>
    <row r="93">
      <c r="A93" s="10">
        <f>IF(Sätze!$B93="","",Sätze!$A93)</f>
        <v/>
      </c>
      <c r="B93" s="10">
        <f>IF(Sätze!$B93="","",Sätze!$B93)</f>
        <v/>
      </c>
      <c r="C93" s="26">
        <f>IF(N(Sätze!$H93)&gt;0,Sätze!$H93,0)</f>
        <v/>
      </c>
      <c r="D93" s="26">
        <f>IF(N(Sätze!$I93)&gt;0,Sätze!$I93,$C93)</f>
        <v/>
      </c>
      <c r="E93" s="26">
        <f>IF($C93=0,0,MOD($D93-$C93,52)+1)</f>
        <v/>
      </c>
      <c r="F93" s="27">
        <f>IF(OR($C93=0,$E93=0),0,ROUND(N(Sätze!$Q93)/$E93,3))</f>
        <v/>
      </c>
    </row>
    <row r="94">
      <c r="A94" s="10">
        <f>IF(Sätze!$B94="","",Sätze!$A94)</f>
        <v/>
      </c>
      <c r="B94" s="10">
        <f>IF(Sätze!$B94="","",Sätze!$B94)</f>
        <v/>
      </c>
      <c r="C94" s="26">
        <f>IF(N(Sätze!$H94)&gt;0,Sätze!$H94,0)</f>
        <v/>
      </c>
      <c r="D94" s="26">
        <f>IF(N(Sätze!$I94)&gt;0,Sätze!$I94,$C94)</f>
        <v/>
      </c>
      <c r="E94" s="26">
        <f>IF($C94=0,0,MOD($D94-$C94,52)+1)</f>
        <v/>
      </c>
      <c r="F94" s="27">
        <f>IF(OR($C94=0,$E94=0),0,ROUND(N(Sätze!$Q94)/$E94,3))</f>
        <v/>
      </c>
    </row>
    <row r="95">
      <c r="A95" s="10">
        <f>IF(Sätze!$B95="","",Sätze!$A95)</f>
        <v/>
      </c>
      <c r="B95" s="10">
        <f>IF(Sätze!$B95="","",Sätze!$B95)</f>
        <v/>
      </c>
      <c r="C95" s="26">
        <f>IF(N(Sätze!$H95)&gt;0,Sätze!$H95,0)</f>
        <v/>
      </c>
      <c r="D95" s="26">
        <f>IF(N(Sätze!$I95)&gt;0,Sätze!$I95,$C95)</f>
        <v/>
      </c>
      <c r="E95" s="26">
        <f>IF($C95=0,0,MOD($D95-$C95,52)+1)</f>
        <v/>
      </c>
      <c r="F95" s="27">
        <f>IF(OR($C95=0,$E95=0),0,ROUND(N(Sätze!$Q95)/$E95,3))</f>
        <v/>
      </c>
    </row>
    <row r="96">
      <c r="A96" s="10">
        <f>IF(Sätze!$B96="","",Sätze!$A96)</f>
        <v/>
      </c>
      <c r="B96" s="10">
        <f>IF(Sätze!$B96="","",Sätze!$B96)</f>
        <v/>
      </c>
      <c r="C96" s="26">
        <f>IF(N(Sätze!$H96)&gt;0,Sätze!$H96,0)</f>
        <v/>
      </c>
      <c r="D96" s="26">
        <f>IF(N(Sätze!$I96)&gt;0,Sätze!$I96,$C96)</f>
        <v/>
      </c>
      <c r="E96" s="26">
        <f>IF($C96=0,0,MOD($D96-$C96,52)+1)</f>
        <v/>
      </c>
      <c r="F96" s="27">
        <f>IF(OR($C96=0,$E96=0),0,ROUND(N(Sätze!$Q96)/$E96,3))</f>
        <v/>
      </c>
    </row>
    <row r="97">
      <c r="A97" s="10">
        <f>IF(Sätze!$B97="","",Sätze!$A97)</f>
        <v/>
      </c>
      <c r="B97" s="10">
        <f>IF(Sätze!$B97="","",Sätze!$B97)</f>
        <v/>
      </c>
      <c r="C97" s="26">
        <f>IF(N(Sätze!$H97)&gt;0,Sätze!$H97,0)</f>
        <v/>
      </c>
      <c r="D97" s="26">
        <f>IF(N(Sätze!$I97)&gt;0,Sätze!$I97,$C97)</f>
        <v/>
      </c>
      <c r="E97" s="26">
        <f>IF($C97=0,0,MOD($D97-$C97,52)+1)</f>
        <v/>
      </c>
      <c r="F97" s="27">
        <f>IF(OR($C97=0,$E97=0),0,ROUND(N(Sätze!$Q97)/$E97,3))</f>
        <v/>
      </c>
    </row>
    <row r="98">
      <c r="A98" s="10">
        <f>IF(Sätze!$B98="","",Sätze!$A98)</f>
        <v/>
      </c>
      <c r="B98" s="10">
        <f>IF(Sätze!$B98="","",Sätze!$B98)</f>
        <v/>
      </c>
      <c r="C98" s="26">
        <f>IF(N(Sätze!$H98)&gt;0,Sätze!$H98,0)</f>
        <v/>
      </c>
      <c r="D98" s="26">
        <f>IF(N(Sätze!$I98)&gt;0,Sätze!$I98,$C98)</f>
        <v/>
      </c>
      <c r="E98" s="26">
        <f>IF($C98=0,0,MOD($D98-$C98,52)+1)</f>
        <v/>
      </c>
      <c r="F98" s="27">
        <f>IF(OR($C98=0,$E98=0),0,ROUND(N(Sätze!$Q98)/$E98,3))</f>
        <v/>
      </c>
    </row>
    <row r="99">
      <c r="A99" s="10">
        <f>IF(Sätze!$B99="","",Sätze!$A99)</f>
        <v/>
      </c>
      <c r="B99" s="10">
        <f>IF(Sätze!$B99="","",Sätze!$B99)</f>
        <v/>
      </c>
      <c r="C99" s="26">
        <f>IF(N(Sätze!$H99)&gt;0,Sätze!$H99,0)</f>
        <v/>
      </c>
      <c r="D99" s="26">
        <f>IF(N(Sätze!$I99)&gt;0,Sätze!$I99,$C99)</f>
        <v/>
      </c>
      <c r="E99" s="26">
        <f>IF($C99=0,0,MOD($D99-$C99,52)+1)</f>
        <v/>
      </c>
      <c r="F99" s="27">
        <f>IF(OR($C99=0,$E99=0),0,ROUND(N(Sätze!$Q99)/$E99,3))</f>
        <v/>
      </c>
    </row>
    <row r="100">
      <c r="A100" s="10">
        <f>IF(Sätze!$B100="","",Sätze!$A100)</f>
        <v/>
      </c>
      <c r="B100" s="10">
        <f>IF(Sätze!$B100="","",Sätze!$B100)</f>
        <v/>
      </c>
      <c r="C100" s="26">
        <f>IF(N(Sätze!$H100)&gt;0,Sätze!$H100,0)</f>
        <v/>
      </c>
      <c r="D100" s="26">
        <f>IF(N(Sätze!$I100)&gt;0,Sätze!$I100,$C100)</f>
        <v/>
      </c>
      <c r="E100" s="26">
        <f>IF($C100=0,0,MOD($D100-$C100,52)+1)</f>
        <v/>
      </c>
      <c r="F100" s="27">
        <f>IF(OR($C100=0,$E100=0),0,ROUND(N(Sätze!$Q100)/$E100,3))</f>
        <v/>
      </c>
    </row>
    <row r="101">
      <c r="A101" s="10">
        <f>IF(Sätze!$B101="","",Sätze!$A101)</f>
        <v/>
      </c>
      <c r="B101" s="10">
        <f>IF(Sätze!$B101="","",Sätze!$B101)</f>
        <v/>
      </c>
      <c r="C101" s="26">
        <f>IF(N(Sätze!$H101)&gt;0,Sätze!$H101,0)</f>
        <v/>
      </c>
      <c r="D101" s="26">
        <f>IF(N(Sätze!$I101)&gt;0,Sätze!$I101,$C101)</f>
        <v/>
      </c>
      <c r="E101" s="26">
        <f>IF($C101=0,0,MOD($D101-$C101,52)+1)</f>
        <v/>
      </c>
      <c r="F101" s="27">
        <f>IF(OR($C101=0,$E101=0),0,ROUND(N(Sätze!$Q101)/$E101,3))</f>
        <v/>
      </c>
    </row>
    <row r="102">
      <c r="A102" s="10">
        <f>IF(Sätze!$B102="","",Sätze!$A102)</f>
        <v/>
      </c>
      <c r="B102" s="10">
        <f>IF(Sätze!$B102="","",Sätze!$B102)</f>
        <v/>
      </c>
      <c r="C102" s="26">
        <f>IF(N(Sätze!$H102)&gt;0,Sätze!$H102,0)</f>
        <v/>
      </c>
      <c r="D102" s="26">
        <f>IF(N(Sätze!$I102)&gt;0,Sätze!$I102,$C102)</f>
        <v/>
      </c>
      <c r="E102" s="26">
        <f>IF($C102=0,0,MOD($D102-$C102,52)+1)</f>
        <v/>
      </c>
      <c r="F102" s="27">
        <f>IF(OR($C102=0,$E102=0),0,ROUND(N(Sätze!$Q102)/$E102,3))</f>
        <v/>
      </c>
    </row>
    <row r="103">
      <c r="A103" s="10">
        <f>IF(Sätze!$B103="","",Sätze!$A103)</f>
        <v/>
      </c>
      <c r="B103" s="10">
        <f>IF(Sätze!$B103="","",Sätze!$B103)</f>
        <v/>
      </c>
      <c r="C103" s="26">
        <f>IF(N(Sätze!$H103)&gt;0,Sätze!$H103,0)</f>
        <v/>
      </c>
      <c r="D103" s="26">
        <f>IF(N(Sätze!$I103)&gt;0,Sätze!$I103,$C103)</f>
        <v/>
      </c>
      <c r="E103" s="26">
        <f>IF($C103=0,0,MOD($D103-$C103,52)+1)</f>
        <v/>
      </c>
      <c r="F103" s="27">
        <f>IF(OR($C103=0,$E103=0),0,ROUND(N(Sätze!$Q103)/$E103,3))</f>
        <v/>
      </c>
    </row>
    <row r="104">
      <c r="A104" s="10">
        <f>IF(Sätze!$B104="","",Sätze!$A104)</f>
        <v/>
      </c>
      <c r="B104" s="10">
        <f>IF(Sätze!$B104="","",Sätze!$B104)</f>
        <v/>
      </c>
      <c r="C104" s="26">
        <f>IF(N(Sätze!$H104)&gt;0,Sätze!$H104,0)</f>
        <v/>
      </c>
      <c r="D104" s="26">
        <f>IF(N(Sätze!$I104)&gt;0,Sätze!$I104,$C104)</f>
        <v/>
      </c>
      <c r="E104" s="26">
        <f>IF($C104=0,0,MOD($D104-$C104,52)+1)</f>
        <v/>
      </c>
      <c r="F104" s="27">
        <f>IF(OR($C104=0,$E104=0),0,ROUND(N(Sätze!$Q104)/$E104,3))</f>
        <v/>
      </c>
    </row>
    <row r="105">
      <c r="A105" s="10">
        <f>IF(Sätze!$B105="","",Sätze!$A105)</f>
        <v/>
      </c>
      <c r="B105" s="10">
        <f>IF(Sätze!$B105="","",Sätze!$B105)</f>
        <v/>
      </c>
      <c r="C105" s="26">
        <f>IF(N(Sätze!$H105)&gt;0,Sätze!$H105,0)</f>
        <v/>
      </c>
      <c r="D105" s="26">
        <f>IF(N(Sätze!$I105)&gt;0,Sätze!$I105,$C105)</f>
        <v/>
      </c>
      <c r="E105" s="26">
        <f>IF($C105=0,0,MOD($D105-$C105,52)+1)</f>
        <v/>
      </c>
      <c r="F105" s="27">
        <f>IF(OR($C105=0,$E105=0),0,ROUND(N(Sätze!$Q105)/$E105,3))</f>
        <v/>
      </c>
    </row>
    <row r="106">
      <c r="A106" s="10">
        <f>IF(Sätze!$B106="","",Sätze!$A106)</f>
        <v/>
      </c>
      <c r="B106" s="10">
        <f>IF(Sätze!$B106="","",Sätze!$B106)</f>
        <v/>
      </c>
      <c r="C106" s="26">
        <f>IF(N(Sätze!$H106)&gt;0,Sätze!$H106,0)</f>
        <v/>
      </c>
      <c r="D106" s="26">
        <f>IF(N(Sätze!$I106)&gt;0,Sätze!$I106,$C106)</f>
        <v/>
      </c>
      <c r="E106" s="26">
        <f>IF($C106=0,0,MOD($D106-$C106,52)+1)</f>
        <v/>
      </c>
      <c r="F106" s="27">
        <f>IF(OR($C106=0,$E106=0),0,ROUND(N(Sätze!$Q106)/$E106,3))</f>
        <v/>
      </c>
    </row>
    <row r="107">
      <c r="A107" s="10">
        <f>IF(Sätze!$B107="","",Sätze!$A107)</f>
        <v/>
      </c>
      <c r="B107" s="10">
        <f>IF(Sätze!$B107="","",Sätze!$B107)</f>
        <v/>
      </c>
      <c r="C107" s="26">
        <f>IF(N(Sätze!$H107)&gt;0,Sätze!$H107,0)</f>
        <v/>
      </c>
      <c r="D107" s="26">
        <f>IF(N(Sätze!$I107)&gt;0,Sätze!$I107,$C107)</f>
        <v/>
      </c>
      <c r="E107" s="26">
        <f>IF($C107=0,0,MOD($D107-$C107,52)+1)</f>
        <v/>
      </c>
      <c r="F107" s="27">
        <f>IF(OR($C107=0,$E107=0),0,ROUND(N(Sätze!$Q107)/$E107,3))</f>
        <v/>
      </c>
    </row>
    <row r="108">
      <c r="A108" s="10">
        <f>IF(Sätze!$B108="","",Sätze!$A108)</f>
        <v/>
      </c>
      <c r="B108" s="10">
        <f>IF(Sätze!$B108="","",Sätze!$B108)</f>
        <v/>
      </c>
      <c r="C108" s="26">
        <f>IF(N(Sätze!$H108)&gt;0,Sätze!$H108,0)</f>
        <v/>
      </c>
      <c r="D108" s="26">
        <f>IF(N(Sätze!$I108)&gt;0,Sätze!$I108,$C108)</f>
        <v/>
      </c>
      <c r="E108" s="26">
        <f>IF($C108=0,0,MOD($D108-$C108,52)+1)</f>
        <v/>
      </c>
      <c r="F108" s="27">
        <f>IF(OR($C108=0,$E108=0),0,ROUND(N(Sätze!$Q108)/$E108,3))</f>
        <v/>
      </c>
    </row>
    <row r="109">
      <c r="A109" s="10">
        <f>IF(Sätze!$B109="","",Sätze!$A109)</f>
        <v/>
      </c>
      <c r="B109" s="10">
        <f>IF(Sätze!$B109="","",Sätze!$B109)</f>
        <v/>
      </c>
      <c r="C109" s="26">
        <f>IF(N(Sätze!$H109)&gt;0,Sätze!$H109,0)</f>
        <v/>
      </c>
      <c r="D109" s="26">
        <f>IF(N(Sätze!$I109)&gt;0,Sätze!$I109,$C109)</f>
        <v/>
      </c>
      <c r="E109" s="26">
        <f>IF($C109=0,0,MOD($D109-$C109,52)+1)</f>
        <v/>
      </c>
      <c r="F109" s="27">
        <f>IF(OR($C109=0,$E109=0),0,ROUND(N(Sätze!$Q109)/$E109,3))</f>
        <v/>
      </c>
    </row>
    <row r="110">
      <c r="A110" s="10">
        <f>IF(Sätze!$B110="","",Sätze!$A110)</f>
        <v/>
      </c>
      <c r="B110" s="10">
        <f>IF(Sätze!$B110="","",Sätze!$B110)</f>
        <v/>
      </c>
      <c r="C110" s="26">
        <f>IF(N(Sätze!$H110)&gt;0,Sätze!$H110,0)</f>
        <v/>
      </c>
      <c r="D110" s="26">
        <f>IF(N(Sätze!$I110)&gt;0,Sätze!$I110,$C110)</f>
        <v/>
      </c>
      <c r="E110" s="26">
        <f>IF($C110=0,0,MOD($D110-$C110,52)+1)</f>
        <v/>
      </c>
      <c r="F110" s="27">
        <f>IF(OR($C110=0,$E110=0),0,ROUND(N(Sätze!$Q110)/$E110,3))</f>
        <v/>
      </c>
    </row>
    <row r="111">
      <c r="A111" s="10">
        <f>IF(Sätze!$B111="","",Sätze!$A111)</f>
        <v/>
      </c>
      <c r="B111" s="10">
        <f>IF(Sätze!$B111="","",Sätze!$B111)</f>
        <v/>
      </c>
      <c r="C111" s="26">
        <f>IF(N(Sätze!$H111)&gt;0,Sätze!$H111,0)</f>
        <v/>
      </c>
      <c r="D111" s="26">
        <f>IF(N(Sätze!$I111)&gt;0,Sätze!$I111,$C111)</f>
        <v/>
      </c>
      <c r="E111" s="26">
        <f>IF($C111=0,0,MOD($D111-$C111,52)+1)</f>
        <v/>
      </c>
      <c r="F111" s="27">
        <f>IF(OR($C111=0,$E111=0),0,ROUND(N(Sätze!$Q111)/$E111,3))</f>
        <v/>
      </c>
    </row>
    <row r="112">
      <c r="A112" s="10">
        <f>IF(Sätze!$B112="","",Sätze!$A112)</f>
        <v/>
      </c>
      <c r="B112" s="10">
        <f>IF(Sätze!$B112="","",Sätze!$B112)</f>
        <v/>
      </c>
      <c r="C112" s="26">
        <f>IF(N(Sätze!$H112)&gt;0,Sätze!$H112,0)</f>
        <v/>
      </c>
      <c r="D112" s="26">
        <f>IF(N(Sätze!$I112)&gt;0,Sätze!$I112,$C112)</f>
        <v/>
      </c>
      <c r="E112" s="26">
        <f>IF($C112=0,0,MOD($D112-$C112,52)+1)</f>
        <v/>
      </c>
      <c r="F112" s="27">
        <f>IF(OR($C112=0,$E112=0),0,ROUND(N(Sätze!$Q112)/$E112,3))</f>
        <v/>
      </c>
    </row>
    <row r="113">
      <c r="A113" s="10">
        <f>IF(Sätze!$B113="","",Sätze!$A113)</f>
        <v/>
      </c>
      <c r="B113" s="10">
        <f>IF(Sätze!$B113="","",Sätze!$B113)</f>
        <v/>
      </c>
      <c r="C113" s="26">
        <f>IF(N(Sätze!$H113)&gt;0,Sätze!$H113,0)</f>
        <v/>
      </c>
      <c r="D113" s="26">
        <f>IF(N(Sätze!$I113)&gt;0,Sätze!$I113,$C113)</f>
        <v/>
      </c>
      <c r="E113" s="26">
        <f>IF($C113=0,0,MOD($D113-$C113,52)+1)</f>
        <v/>
      </c>
      <c r="F113" s="27">
        <f>IF(OR($C113=0,$E113=0),0,ROUND(N(Sätze!$Q113)/$E113,3))</f>
        <v/>
      </c>
    </row>
    <row r="114">
      <c r="A114" s="10">
        <f>IF(Sätze!$B114="","",Sätze!$A114)</f>
        <v/>
      </c>
      <c r="B114" s="10">
        <f>IF(Sätze!$B114="","",Sätze!$B114)</f>
        <v/>
      </c>
      <c r="C114" s="26">
        <f>IF(N(Sätze!$H114)&gt;0,Sätze!$H114,0)</f>
        <v/>
      </c>
      <c r="D114" s="26">
        <f>IF(N(Sätze!$I114)&gt;0,Sätze!$I114,$C114)</f>
        <v/>
      </c>
      <c r="E114" s="26">
        <f>IF($C114=0,0,MOD($D114-$C114,52)+1)</f>
        <v/>
      </c>
      <c r="F114" s="27">
        <f>IF(OR($C114=0,$E114=0),0,ROUND(N(Sätze!$Q114)/$E114,3))</f>
        <v/>
      </c>
    </row>
    <row r="115">
      <c r="A115" s="10">
        <f>IF(Sätze!$B115="","",Sätze!$A115)</f>
        <v/>
      </c>
      <c r="B115" s="10">
        <f>IF(Sätze!$B115="","",Sätze!$B115)</f>
        <v/>
      </c>
      <c r="C115" s="26">
        <f>IF(N(Sätze!$H115)&gt;0,Sätze!$H115,0)</f>
        <v/>
      </c>
      <c r="D115" s="26">
        <f>IF(N(Sätze!$I115)&gt;0,Sätze!$I115,$C115)</f>
        <v/>
      </c>
      <c r="E115" s="26">
        <f>IF($C115=0,0,MOD($D115-$C115,52)+1)</f>
        <v/>
      </c>
      <c r="F115" s="27">
        <f>IF(OR($C115=0,$E115=0),0,ROUND(N(Sätze!$Q115)/$E115,3))</f>
        <v/>
      </c>
    </row>
    <row r="116">
      <c r="A116" s="10">
        <f>IF(Sätze!$B116="","",Sätze!$A116)</f>
        <v/>
      </c>
      <c r="B116" s="10">
        <f>IF(Sätze!$B116="","",Sätze!$B116)</f>
        <v/>
      </c>
      <c r="C116" s="26">
        <f>IF(N(Sätze!$H116)&gt;0,Sätze!$H116,0)</f>
        <v/>
      </c>
      <c r="D116" s="26">
        <f>IF(N(Sätze!$I116)&gt;0,Sätze!$I116,$C116)</f>
        <v/>
      </c>
      <c r="E116" s="26">
        <f>IF($C116=0,0,MOD($D116-$C116,52)+1)</f>
        <v/>
      </c>
      <c r="F116" s="27">
        <f>IF(OR($C116=0,$E116=0),0,ROUND(N(Sätze!$Q116)/$E116,3))</f>
        <v/>
      </c>
    </row>
    <row r="117">
      <c r="A117" s="10">
        <f>IF(Sätze!$B117="","",Sätze!$A117)</f>
        <v/>
      </c>
      <c r="B117" s="10">
        <f>IF(Sätze!$B117="","",Sätze!$B117)</f>
        <v/>
      </c>
      <c r="C117" s="26">
        <f>IF(N(Sätze!$H117)&gt;0,Sätze!$H117,0)</f>
        <v/>
      </c>
      <c r="D117" s="26">
        <f>IF(N(Sätze!$I117)&gt;0,Sätze!$I117,$C117)</f>
        <v/>
      </c>
      <c r="E117" s="26">
        <f>IF($C117=0,0,MOD($D117-$C117,52)+1)</f>
        <v/>
      </c>
      <c r="F117" s="27">
        <f>IF(OR($C117=0,$E117=0),0,ROUND(N(Sätze!$Q117)/$E117,3))</f>
        <v/>
      </c>
    </row>
    <row r="118">
      <c r="A118" s="10">
        <f>IF(Sätze!$B118="","",Sätze!$A118)</f>
        <v/>
      </c>
      <c r="B118" s="10">
        <f>IF(Sätze!$B118="","",Sätze!$B118)</f>
        <v/>
      </c>
      <c r="C118" s="26">
        <f>IF(N(Sätze!$H118)&gt;0,Sätze!$H118,0)</f>
        <v/>
      </c>
      <c r="D118" s="26">
        <f>IF(N(Sätze!$I118)&gt;0,Sätze!$I118,$C118)</f>
        <v/>
      </c>
      <c r="E118" s="26">
        <f>IF($C118=0,0,MOD($D118-$C118,52)+1)</f>
        <v/>
      </c>
      <c r="F118" s="27">
        <f>IF(OR($C118=0,$E118=0),0,ROUND(N(Sätze!$Q118)/$E118,3))</f>
        <v/>
      </c>
    </row>
    <row r="119">
      <c r="A119" s="10">
        <f>IF(Sätze!$B119="","",Sätze!$A119)</f>
        <v/>
      </c>
      <c r="B119" s="10">
        <f>IF(Sätze!$B119="","",Sätze!$B119)</f>
        <v/>
      </c>
      <c r="C119" s="26">
        <f>IF(N(Sätze!$H119)&gt;0,Sätze!$H119,0)</f>
        <v/>
      </c>
      <c r="D119" s="26">
        <f>IF(N(Sätze!$I119)&gt;0,Sätze!$I119,$C119)</f>
        <v/>
      </c>
      <c r="E119" s="26">
        <f>IF($C119=0,0,MOD($D119-$C119,52)+1)</f>
        <v/>
      </c>
      <c r="F119" s="27">
        <f>IF(OR($C119=0,$E119=0),0,ROUND(N(Sätze!$Q119)/$E119,3))</f>
        <v/>
      </c>
    </row>
    <row r="120">
      <c r="A120" s="10">
        <f>IF(Sätze!$B120="","",Sätze!$A120)</f>
        <v/>
      </c>
      <c r="B120" s="10">
        <f>IF(Sätze!$B120="","",Sätze!$B120)</f>
        <v/>
      </c>
      <c r="C120" s="26">
        <f>IF(N(Sätze!$H120)&gt;0,Sätze!$H120,0)</f>
        <v/>
      </c>
      <c r="D120" s="26">
        <f>IF(N(Sätze!$I120)&gt;0,Sätze!$I120,$C120)</f>
        <v/>
      </c>
      <c r="E120" s="26">
        <f>IF($C120=0,0,MOD($D120-$C120,52)+1)</f>
        <v/>
      </c>
      <c r="F120" s="27">
        <f>IF(OR($C120=0,$E120=0),0,ROUND(N(Sätze!$Q120)/$E120,3))</f>
        <v/>
      </c>
    </row>
    <row r="121">
      <c r="A121" s="10">
        <f>IF(Sätze!$B121="","",Sätze!$A121)</f>
        <v/>
      </c>
      <c r="B121" s="10">
        <f>IF(Sätze!$B121="","",Sätze!$B121)</f>
        <v/>
      </c>
      <c r="C121" s="26">
        <f>IF(N(Sätze!$H121)&gt;0,Sätze!$H121,0)</f>
        <v/>
      </c>
      <c r="D121" s="26">
        <f>IF(N(Sätze!$I121)&gt;0,Sätze!$I121,$C121)</f>
        <v/>
      </c>
      <c r="E121" s="26">
        <f>IF($C121=0,0,MOD($D121-$C121,52)+1)</f>
        <v/>
      </c>
      <c r="F121" s="27">
        <f>IF(OR($C121=0,$E121=0),0,ROUND(N(Sätze!$Q121)/$E121,3))</f>
        <v/>
      </c>
    </row>
    <row r="122">
      <c r="A122" s="10">
        <f>IF(Sätze!$B122="","",Sätze!$A122)</f>
        <v/>
      </c>
      <c r="B122" s="10">
        <f>IF(Sätze!$B122="","",Sätze!$B122)</f>
        <v/>
      </c>
      <c r="C122" s="26">
        <f>IF(N(Sätze!$H122)&gt;0,Sätze!$H122,0)</f>
        <v/>
      </c>
      <c r="D122" s="26">
        <f>IF(N(Sätze!$I122)&gt;0,Sätze!$I122,$C122)</f>
        <v/>
      </c>
      <c r="E122" s="26">
        <f>IF($C122=0,0,MOD($D122-$C122,52)+1)</f>
        <v/>
      </c>
      <c r="F122" s="27">
        <f>IF(OR($C122=0,$E122=0),0,ROUND(N(Sätze!$Q122)/$E122,3))</f>
        <v/>
      </c>
    </row>
    <row r="123">
      <c r="A123" s="10">
        <f>IF(Sätze!$B123="","",Sätze!$A123)</f>
        <v/>
      </c>
      <c r="B123" s="10">
        <f>IF(Sätze!$B123="","",Sätze!$B123)</f>
        <v/>
      </c>
      <c r="C123" s="26">
        <f>IF(N(Sätze!$H123)&gt;0,Sätze!$H123,0)</f>
        <v/>
      </c>
      <c r="D123" s="26">
        <f>IF(N(Sätze!$I123)&gt;0,Sätze!$I123,$C123)</f>
        <v/>
      </c>
      <c r="E123" s="26">
        <f>IF($C123=0,0,MOD($D123-$C123,52)+1)</f>
        <v/>
      </c>
      <c r="F123" s="27">
        <f>IF(OR($C123=0,$E123=0),0,ROUND(N(Sätze!$Q123)/$E123,3))</f>
        <v/>
      </c>
    </row>
    <row r="124">
      <c r="A124" s="10">
        <f>IF(Sätze!$B124="","",Sätze!$A124)</f>
        <v/>
      </c>
      <c r="B124" s="10">
        <f>IF(Sätze!$B124="","",Sätze!$B124)</f>
        <v/>
      </c>
      <c r="C124" s="26">
        <f>IF(N(Sätze!$H124)&gt;0,Sätze!$H124,0)</f>
        <v/>
      </c>
      <c r="D124" s="26">
        <f>IF(N(Sätze!$I124)&gt;0,Sätze!$I124,$C124)</f>
        <v/>
      </c>
      <c r="E124" s="26">
        <f>IF($C124=0,0,MOD($D124-$C124,52)+1)</f>
        <v/>
      </c>
      <c r="F124" s="27">
        <f>IF(OR($C124=0,$E124=0),0,ROUND(N(Sätze!$Q124)/$E124,3))</f>
        <v/>
      </c>
    </row>
    <row r="125">
      <c r="A125" s="10">
        <f>IF(Sätze!$B125="","",Sätze!$A125)</f>
        <v/>
      </c>
      <c r="B125" s="10">
        <f>IF(Sätze!$B125="","",Sätze!$B125)</f>
        <v/>
      </c>
      <c r="C125" s="26">
        <f>IF(N(Sätze!$H125)&gt;0,Sätze!$H125,0)</f>
        <v/>
      </c>
      <c r="D125" s="26">
        <f>IF(N(Sätze!$I125)&gt;0,Sätze!$I125,$C125)</f>
        <v/>
      </c>
      <c r="E125" s="26">
        <f>IF($C125=0,0,MOD($D125-$C125,52)+1)</f>
        <v/>
      </c>
      <c r="F125" s="27">
        <f>IF(OR($C125=0,$E125=0),0,ROUND(N(Sätze!$Q125)/$E125,3))</f>
        <v/>
      </c>
    </row>
    <row r="126">
      <c r="A126" s="10">
        <f>IF(Sätze!$B126="","",Sätze!$A126)</f>
        <v/>
      </c>
      <c r="B126" s="10">
        <f>IF(Sätze!$B126="","",Sätze!$B126)</f>
        <v/>
      </c>
      <c r="C126" s="26">
        <f>IF(N(Sätze!$H126)&gt;0,Sätze!$H126,0)</f>
        <v/>
      </c>
      <c r="D126" s="26">
        <f>IF(N(Sätze!$I126)&gt;0,Sätze!$I126,$C126)</f>
        <v/>
      </c>
      <c r="E126" s="26">
        <f>IF($C126=0,0,MOD($D126-$C126,52)+1)</f>
        <v/>
      </c>
      <c r="F126" s="27">
        <f>IF(OR($C126=0,$E126=0),0,ROUND(N(Sätze!$Q126)/$E126,3))</f>
        <v/>
      </c>
    </row>
    <row r="127">
      <c r="A127" s="10">
        <f>IF(Sätze!$B127="","",Sätze!$A127)</f>
        <v/>
      </c>
      <c r="B127" s="10">
        <f>IF(Sätze!$B127="","",Sätze!$B127)</f>
        <v/>
      </c>
      <c r="C127" s="26">
        <f>IF(N(Sätze!$H127)&gt;0,Sätze!$H127,0)</f>
        <v/>
      </c>
      <c r="D127" s="26">
        <f>IF(N(Sätze!$I127)&gt;0,Sätze!$I127,$C127)</f>
        <v/>
      </c>
      <c r="E127" s="26">
        <f>IF($C127=0,0,MOD($D127-$C127,52)+1)</f>
        <v/>
      </c>
      <c r="F127" s="27">
        <f>IF(OR($C127=0,$E127=0),0,ROUND(N(Sätze!$Q127)/$E127,3))</f>
        <v/>
      </c>
    </row>
    <row r="128">
      <c r="A128" s="10">
        <f>IF(Sätze!$B128="","",Sätze!$A128)</f>
        <v/>
      </c>
      <c r="B128" s="10">
        <f>IF(Sätze!$B128="","",Sätze!$B128)</f>
        <v/>
      </c>
      <c r="C128" s="26">
        <f>IF(N(Sätze!$H128)&gt;0,Sätze!$H128,0)</f>
        <v/>
      </c>
      <c r="D128" s="26">
        <f>IF(N(Sätze!$I128)&gt;0,Sätze!$I128,$C128)</f>
        <v/>
      </c>
      <c r="E128" s="26">
        <f>IF($C128=0,0,MOD($D128-$C128,52)+1)</f>
        <v/>
      </c>
      <c r="F128" s="27">
        <f>IF(OR($C128=0,$E128=0),0,ROUND(N(Sätze!$Q128)/$E128,3))</f>
        <v/>
      </c>
    </row>
    <row r="129">
      <c r="A129" s="10">
        <f>IF(Sätze!$B129="","",Sätze!$A129)</f>
        <v/>
      </c>
      <c r="B129" s="10">
        <f>IF(Sätze!$B129="","",Sätze!$B129)</f>
        <v/>
      </c>
      <c r="C129" s="26">
        <f>IF(N(Sätze!$H129)&gt;0,Sätze!$H129,0)</f>
        <v/>
      </c>
      <c r="D129" s="26">
        <f>IF(N(Sätze!$I129)&gt;0,Sätze!$I129,$C129)</f>
        <v/>
      </c>
      <c r="E129" s="26">
        <f>IF($C129=0,0,MOD($D129-$C129,52)+1)</f>
        <v/>
      </c>
      <c r="F129" s="27">
        <f>IF(OR($C129=0,$E129=0),0,ROUND(N(Sätze!$Q129)/$E129,3))</f>
        <v/>
      </c>
    </row>
    <row r="130">
      <c r="A130" s="10">
        <f>IF(Sätze!$B130="","",Sätze!$A130)</f>
        <v/>
      </c>
      <c r="B130" s="10">
        <f>IF(Sätze!$B130="","",Sätze!$B130)</f>
        <v/>
      </c>
      <c r="C130" s="26">
        <f>IF(N(Sätze!$H130)&gt;0,Sätze!$H130,0)</f>
        <v/>
      </c>
      <c r="D130" s="26">
        <f>IF(N(Sätze!$I130)&gt;0,Sätze!$I130,$C130)</f>
        <v/>
      </c>
      <c r="E130" s="26">
        <f>IF($C130=0,0,MOD($D130-$C130,52)+1)</f>
        <v/>
      </c>
      <c r="F130" s="27">
        <f>IF(OR($C130=0,$E130=0),0,ROUND(N(Sätze!$Q130)/$E130,3))</f>
        <v/>
      </c>
    </row>
    <row r="131">
      <c r="A131" s="10">
        <f>IF(Sätze!$B131="","",Sätze!$A131)</f>
        <v/>
      </c>
      <c r="B131" s="10">
        <f>IF(Sätze!$B131="","",Sätze!$B131)</f>
        <v/>
      </c>
      <c r="C131" s="26">
        <f>IF(N(Sätze!$H131)&gt;0,Sätze!$H131,0)</f>
        <v/>
      </c>
      <c r="D131" s="26">
        <f>IF(N(Sätze!$I131)&gt;0,Sätze!$I131,$C131)</f>
        <v/>
      </c>
      <c r="E131" s="26">
        <f>IF($C131=0,0,MOD($D131-$C131,52)+1)</f>
        <v/>
      </c>
      <c r="F131" s="27">
        <f>IF(OR($C131=0,$E131=0),0,ROUND(N(Sätze!$Q131)/$E131,3))</f>
        <v/>
      </c>
    </row>
    <row r="132">
      <c r="A132" s="10">
        <f>IF(Sätze!$B132="","",Sätze!$A132)</f>
        <v/>
      </c>
      <c r="B132" s="10">
        <f>IF(Sätze!$B132="","",Sätze!$B132)</f>
        <v/>
      </c>
      <c r="C132" s="26">
        <f>IF(N(Sätze!$H132)&gt;0,Sätze!$H132,0)</f>
        <v/>
      </c>
      <c r="D132" s="26">
        <f>IF(N(Sätze!$I132)&gt;0,Sätze!$I132,$C132)</f>
        <v/>
      </c>
      <c r="E132" s="26">
        <f>IF($C132=0,0,MOD($D132-$C132,52)+1)</f>
        <v/>
      </c>
      <c r="F132" s="27">
        <f>IF(OR($C132=0,$E132=0),0,ROUND(N(Sätze!$Q132)/$E132,3))</f>
        <v/>
      </c>
    </row>
    <row r="133">
      <c r="A133" s="10">
        <f>IF(Sätze!$B133="","",Sätze!$A133)</f>
        <v/>
      </c>
      <c r="B133" s="10">
        <f>IF(Sätze!$B133="","",Sätze!$B133)</f>
        <v/>
      </c>
      <c r="C133" s="26">
        <f>IF(N(Sätze!$H133)&gt;0,Sätze!$H133,0)</f>
        <v/>
      </c>
      <c r="D133" s="26">
        <f>IF(N(Sätze!$I133)&gt;0,Sätze!$I133,$C133)</f>
        <v/>
      </c>
      <c r="E133" s="26">
        <f>IF($C133=0,0,MOD($D133-$C133,52)+1)</f>
        <v/>
      </c>
      <c r="F133" s="27">
        <f>IF(OR($C133=0,$E133=0),0,ROUND(N(Sätze!$Q133)/$E133,3))</f>
        <v/>
      </c>
    </row>
    <row r="134">
      <c r="A134" s="10">
        <f>IF(Sätze!$B134="","",Sätze!$A134)</f>
        <v/>
      </c>
      <c r="B134" s="10">
        <f>IF(Sätze!$B134="","",Sätze!$B134)</f>
        <v/>
      </c>
      <c r="C134" s="26">
        <f>IF(N(Sätze!$H134)&gt;0,Sätze!$H134,0)</f>
        <v/>
      </c>
      <c r="D134" s="26">
        <f>IF(N(Sätze!$I134)&gt;0,Sätze!$I134,$C134)</f>
        <v/>
      </c>
      <c r="E134" s="26">
        <f>IF($C134=0,0,MOD($D134-$C134,52)+1)</f>
        <v/>
      </c>
      <c r="F134" s="27">
        <f>IF(OR($C134=0,$E134=0),0,ROUND(N(Sätze!$Q134)/$E134,3))</f>
        <v/>
      </c>
    </row>
    <row r="135">
      <c r="A135" s="10">
        <f>IF(Sätze!$B135="","",Sätze!$A135)</f>
        <v/>
      </c>
      <c r="B135" s="10">
        <f>IF(Sätze!$B135="","",Sätze!$B135)</f>
        <v/>
      </c>
      <c r="C135" s="26">
        <f>IF(N(Sätze!$H135)&gt;0,Sätze!$H135,0)</f>
        <v/>
      </c>
      <c r="D135" s="26">
        <f>IF(N(Sätze!$I135)&gt;0,Sätze!$I135,$C135)</f>
        <v/>
      </c>
      <c r="E135" s="26">
        <f>IF($C135=0,0,MOD($D135-$C135,52)+1)</f>
        <v/>
      </c>
      <c r="F135" s="27">
        <f>IF(OR($C135=0,$E135=0),0,ROUND(N(Sätze!$Q135)/$E135,3))</f>
        <v/>
      </c>
    </row>
    <row r="136">
      <c r="A136" s="10">
        <f>IF(Sätze!$B136="","",Sätze!$A136)</f>
        <v/>
      </c>
      <c r="B136" s="10">
        <f>IF(Sätze!$B136="","",Sätze!$B136)</f>
        <v/>
      </c>
      <c r="C136" s="26">
        <f>IF(N(Sätze!$H136)&gt;0,Sätze!$H136,0)</f>
        <v/>
      </c>
      <c r="D136" s="26">
        <f>IF(N(Sätze!$I136)&gt;0,Sätze!$I136,$C136)</f>
        <v/>
      </c>
      <c r="E136" s="26">
        <f>IF($C136=0,0,MOD($D136-$C136,52)+1)</f>
        <v/>
      </c>
      <c r="F136" s="27">
        <f>IF(OR($C136=0,$E136=0),0,ROUND(N(Sätze!$Q136)/$E136,3))</f>
        <v/>
      </c>
    </row>
    <row r="137">
      <c r="A137" s="10">
        <f>IF(Sätze!$B137="","",Sätze!$A137)</f>
        <v/>
      </c>
      <c r="B137" s="10">
        <f>IF(Sätze!$B137="","",Sätze!$B137)</f>
        <v/>
      </c>
      <c r="C137" s="26">
        <f>IF(N(Sätze!$H137)&gt;0,Sätze!$H137,0)</f>
        <v/>
      </c>
      <c r="D137" s="26">
        <f>IF(N(Sätze!$I137)&gt;0,Sätze!$I137,$C137)</f>
        <v/>
      </c>
      <c r="E137" s="26">
        <f>IF($C137=0,0,MOD($D137-$C137,52)+1)</f>
        <v/>
      </c>
      <c r="F137" s="27">
        <f>IF(OR($C137=0,$E137=0),0,ROUND(N(Sätze!$Q137)/$E137,3))</f>
        <v/>
      </c>
    </row>
    <row r="138">
      <c r="A138" s="10">
        <f>IF(Sätze!$B138="","",Sätze!$A138)</f>
        <v/>
      </c>
      <c r="B138" s="10">
        <f>IF(Sätze!$B138="","",Sätze!$B138)</f>
        <v/>
      </c>
      <c r="C138" s="26">
        <f>IF(N(Sätze!$H138)&gt;0,Sätze!$H138,0)</f>
        <v/>
      </c>
      <c r="D138" s="26">
        <f>IF(N(Sätze!$I138)&gt;0,Sätze!$I138,$C138)</f>
        <v/>
      </c>
      <c r="E138" s="26">
        <f>IF($C138=0,0,MOD($D138-$C138,52)+1)</f>
        <v/>
      </c>
      <c r="F138" s="27">
        <f>IF(OR($C138=0,$E138=0),0,ROUND(N(Sätze!$Q138)/$E138,3))</f>
        <v/>
      </c>
    </row>
    <row r="139">
      <c r="A139" s="10">
        <f>IF(Sätze!$B139="","",Sätze!$A139)</f>
        <v/>
      </c>
      <c r="B139" s="10">
        <f>IF(Sätze!$B139="","",Sätze!$B139)</f>
        <v/>
      </c>
      <c r="C139" s="26">
        <f>IF(N(Sätze!$H139)&gt;0,Sätze!$H139,0)</f>
        <v/>
      </c>
      <c r="D139" s="26">
        <f>IF(N(Sätze!$I139)&gt;0,Sätze!$I139,$C139)</f>
        <v/>
      </c>
      <c r="E139" s="26">
        <f>IF($C139=0,0,MOD($D139-$C139,52)+1)</f>
        <v/>
      </c>
      <c r="F139" s="27">
        <f>IF(OR($C139=0,$E139=0),0,ROUND(N(Sätze!$Q139)/$E139,3))</f>
        <v/>
      </c>
    </row>
    <row r="140">
      <c r="A140" s="10">
        <f>IF(Sätze!$B140="","",Sätze!$A140)</f>
        <v/>
      </c>
      <c r="B140" s="10">
        <f>IF(Sätze!$B140="","",Sätze!$B140)</f>
        <v/>
      </c>
      <c r="C140" s="26">
        <f>IF(N(Sätze!$H140)&gt;0,Sätze!$H140,0)</f>
        <v/>
      </c>
      <c r="D140" s="26">
        <f>IF(N(Sätze!$I140)&gt;0,Sätze!$I140,$C140)</f>
        <v/>
      </c>
      <c r="E140" s="26">
        <f>IF($C140=0,0,MOD($D140-$C140,52)+1)</f>
        <v/>
      </c>
      <c r="F140" s="27">
        <f>IF(OR($C140=0,$E140=0),0,ROUND(N(Sätze!$Q140)/$E140,3))</f>
        <v/>
      </c>
    </row>
    <row r="141">
      <c r="A141" s="10">
        <f>IF(Sätze!$B141="","",Sätze!$A141)</f>
        <v/>
      </c>
      <c r="B141" s="10">
        <f>IF(Sätze!$B141="","",Sätze!$B141)</f>
        <v/>
      </c>
      <c r="C141" s="26">
        <f>IF(N(Sätze!$H141)&gt;0,Sätze!$H141,0)</f>
        <v/>
      </c>
      <c r="D141" s="26">
        <f>IF(N(Sätze!$I141)&gt;0,Sätze!$I141,$C141)</f>
        <v/>
      </c>
      <c r="E141" s="26">
        <f>IF($C141=0,0,MOD($D141-$C141,52)+1)</f>
        <v/>
      </c>
      <c r="F141" s="27">
        <f>IF(OR($C141=0,$E141=0),0,ROUND(N(Sätze!$Q141)/$E141,3))</f>
        <v/>
      </c>
    </row>
    <row r="142">
      <c r="A142" s="10">
        <f>IF(Sätze!$B142="","",Sätze!$A142)</f>
        <v/>
      </c>
      <c r="B142" s="10">
        <f>IF(Sätze!$B142="","",Sätze!$B142)</f>
        <v/>
      </c>
      <c r="C142" s="26">
        <f>IF(N(Sätze!$H142)&gt;0,Sätze!$H142,0)</f>
        <v/>
      </c>
      <c r="D142" s="26">
        <f>IF(N(Sätze!$I142)&gt;0,Sätze!$I142,$C142)</f>
        <v/>
      </c>
      <c r="E142" s="26">
        <f>IF($C142=0,0,MOD($D142-$C142,52)+1)</f>
        <v/>
      </c>
      <c r="F142" s="27">
        <f>IF(OR($C142=0,$E142=0),0,ROUND(N(Sätze!$Q142)/$E142,3))</f>
        <v/>
      </c>
    </row>
    <row r="143">
      <c r="A143" s="10">
        <f>IF(Sätze!$B143="","",Sätze!$A143)</f>
        <v/>
      </c>
      <c r="B143" s="10">
        <f>IF(Sätze!$B143="","",Sätze!$B143)</f>
        <v/>
      </c>
      <c r="C143" s="26">
        <f>IF(N(Sätze!$H143)&gt;0,Sätze!$H143,0)</f>
        <v/>
      </c>
      <c r="D143" s="26">
        <f>IF(N(Sätze!$I143)&gt;0,Sätze!$I143,$C143)</f>
        <v/>
      </c>
      <c r="E143" s="26">
        <f>IF($C143=0,0,MOD($D143-$C143,52)+1)</f>
        <v/>
      </c>
      <c r="F143" s="27">
        <f>IF(OR($C143=0,$E143=0),0,ROUND(N(Sätze!$Q143)/$E143,3))</f>
        <v/>
      </c>
    </row>
    <row r="144">
      <c r="A144" s="10">
        <f>IF(Sätze!$B144="","",Sätze!$A144)</f>
        <v/>
      </c>
      <c r="B144" s="10">
        <f>IF(Sätze!$B144="","",Sätze!$B144)</f>
        <v/>
      </c>
      <c r="C144" s="26">
        <f>IF(N(Sätze!$H144)&gt;0,Sätze!$H144,0)</f>
        <v/>
      </c>
      <c r="D144" s="26">
        <f>IF(N(Sätze!$I144)&gt;0,Sätze!$I144,$C144)</f>
        <v/>
      </c>
      <c r="E144" s="26">
        <f>IF($C144=0,0,MOD($D144-$C144,52)+1)</f>
        <v/>
      </c>
      <c r="F144" s="27">
        <f>IF(OR($C144=0,$E144=0),0,ROUND(N(Sätze!$Q144)/$E144,3))</f>
        <v/>
      </c>
    </row>
    <row r="145">
      <c r="A145" s="10">
        <f>IF(Sätze!$B145="","",Sätze!$A145)</f>
        <v/>
      </c>
      <c r="B145" s="10">
        <f>IF(Sätze!$B145="","",Sätze!$B145)</f>
        <v/>
      </c>
      <c r="C145" s="26">
        <f>IF(N(Sätze!$H145)&gt;0,Sätze!$H145,0)</f>
        <v/>
      </c>
      <c r="D145" s="26">
        <f>IF(N(Sätze!$I145)&gt;0,Sätze!$I145,$C145)</f>
        <v/>
      </c>
      <c r="E145" s="26">
        <f>IF($C145=0,0,MOD($D145-$C145,52)+1)</f>
        <v/>
      </c>
      <c r="F145" s="27">
        <f>IF(OR($C145=0,$E145=0),0,ROUND(N(Sätze!$Q145)/$E145,3))</f>
        <v/>
      </c>
    </row>
    <row r="146">
      <c r="A146" s="10">
        <f>IF(Sätze!$B146="","",Sätze!$A146)</f>
        <v/>
      </c>
      <c r="B146" s="10">
        <f>IF(Sätze!$B146="","",Sätze!$B146)</f>
        <v/>
      </c>
      <c r="C146" s="26">
        <f>IF(N(Sätze!$H146)&gt;0,Sätze!$H146,0)</f>
        <v/>
      </c>
      <c r="D146" s="26">
        <f>IF(N(Sätze!$I146)&gt;0,Sätze!$I146,$C146)</f>
        <v/>
      </c>
      <c r="E146" s="26">
        <f>IF($C146=0,0,MOD($D146-$C146,52)+1)</f>
        <v/>
      </c>
      <c r="F146" s="27">
        <f>IF(OR($C146=0,$E146=0),0,ROUND(N(Sätze!$Q146)/$E146,3))</f>
        <v/>
      </c>
    </row>
    <row r="147">
      <c r="A147" s="10">
        <f>IF(Sätze!$B147="","",Sätze!$A147)</f>
        <v/>
      </c>
      <c r="B147" s="10">
        <f>IF(Sätze!$B147="","",Sätze!$B147)</f>
        <v/>
      </c>
      <c r="C147" s="26">
        <f>IF(N(Sätze!$H147)&gt;0,Sätze!$H147,0)</f>
        <v/>
      </c>
      <c r="D147" s="26">
        <f>IF(N(Sätze!$I147)&gt;0,Sätze!$I147,$C147)</f>
        <v/>
      </c>
      <c r="E147" s="26">
        <f>IF($C147=0,0,MOD($D147-$C147,52)+1)</f>
        <v/>
      </c>
      <c r="F147" s="27">
        <f>IF(OR($C147=0,$E147=0),0,ROUND(N(Sätze!$Q147)/$E147,3))</f>
        <v/>
      </c>
    </row>
    <row r="148">
      <c r="A148" s="10">
        <f>IF(Sätze!$B148="","",Sätze!$A148)</f>
        <v/>
      </c>
      <c r="B148" s="10">
        <f>IF(Sätze!$B148="","",Sätze!$B148)</f>
        <v/>
      </c>
      <c r="C148" s="26">
        <f>IF(N(Sätze!$H148)&gt;0,Sätze!$H148,0)</f>
        <v/>
      </c>
      <c r="D148" s="26">
        <f>IF(N(Sätze!$I148)&gt;0,Sätze!$I148,$C148)</f>
        <v/>
      </c>
      <c r="E148" s="26">
        <f>IF($C148=0,0,MOD($D148-$C148,52)+1)</f>
        <v/>
      </c>
      <c r="F148" s="27">
        <f>IF(OR($C148=0,$E148=0),0,ROUND(N(Sätze!$Q148)/$E148,3))</f>
        <v/>
      </c>
    </row>
    <row r="149">
      <c r="A149" s="10">
        <f>IF(Sätze!$B149="","",Sätze!$A149)</f>
        <v/>
      </c>
      <c r="B149" s="10">
        <f>IF(Sätze!$B149="","",Sätze!$B149)</f>
        <v/>
      </c>
      <c r="C149" s="26">
        <f>IF(N(Sätze!$H149)&gt;0,Sätze!$H149,0)</f>
        <v/>
      </c>
      <c r="D149" s="26">
        <f>IF(N(Sätze!$I149)&gt;0,Sätze!$I149,$C149)</f>
        <v/>
      </c>
      <c r="E149" s="26">
        <f>IF($C149=0,0,MOD($D149-$C149,52)+1)</f>
        <v/>
      </c>
      <c r="F149" s="27">
        <f>IF(OR($C149=0,$E149=0),0,ROUND(N(Sätze!$Q149)/$E149,3))</f>
        <v/>
      </c>
    </row>
    <row r="150">
      <c r="A150" s="10">
        <f>IF(Sätze!$B150="","",Sätze!$A150)</f>
        <v/>
      </c>
      <c r="B150" s="10">
        <f>IF(Sätze!$B150="","",Sätze!$B150)</f>
        <v/>
      </c>
      <c r="C150" s="26">
        <f>IF(N(Sätze!$H150)&gt;0,Sätze!$H150,0)</f>
        <v/>
      </c>
      <c r="D150" s="26">
        <f>IF(N(Sätze!$I150)&gt;0,Sätze!$I150,$C150)</f>
        <v/>
      </c>
      <c r="E150" s="26">
        <f>IF($C150=0,0,MOD($D150-$C150,52)+1)</f>
        <v/>
      </c>
      <c r="F150" s="27">
        <f>IF(OR($C150=0,$E150=0),0,ROUND(N(Sätze!$Q150)/$E150,3))</f>
        <v/>
      </c>
    </row>
    <row r="151">
      <c r="A151" s="10">
        <f>IF(Sätze!$B151="","",Sätze!$A151)</f>
        <v/>
      </c>
      <c r="B151" s="10">
        <f>IF(Sätze!$B151="","",Sätze!$B151)</f>
        <v/>
      </c>
      <c r="C151" s="26">
        <f>IF(N(Sätze!$H151)&gt;0,Sätze!$H151,0)</f>
        <v/>
      </c>
      <c r="D151" s="26">
        <f>IF(N(Sätze!$I151)&gt;0,Sätze!$I151,$C151)</f>
        <v/>
      </c>
      <c r="E151" s="26">
        <f>IF($C151=0,0,MOD($D151-$C151,52)+1)</f>
        <v/>
      </c>
      <c r="F151" s="27">
        <f>IF(OR($C151=0,$E151=0),0,ROUND(N(Sätze!$Q151)/$E151,3))</f>
        <v/>
      </c>
    </row>
    <row r="152">
      <c r="A152" s="10">
        <f>IF(Sätze!$B152="","",Sätze!$A152)</f>
        <v/>
      </c>
      <c r="B152" s="10">
        <f>IF(Sätze!$B152="","",Sätze!$B152)</f>
        <v/>
      </c>
      <c r="C152" s="26">
        <f>IF(N(Sätze!$H152)&gt;0,Sätze!$H152,0)</f>
        <v/>
      </c>
      <c r="D152" s="26">
        <f>IF(N(Sätze!$I152)&gt;0,Sätze!$I152,$C152)</f>
        <v/>
      </c>
      <c r="E152" s="26">
        <f>IF($C152=0,0,MOD($D152-$C152,52)+1)</f>
        <v/>
      </c>
      <c r="F152" s="27">
        <f>IF(OR($C152=0,$E152=0),0,ROUND(N(Sätze!$Q152)/$E152,3))</f>
        <v/>
      </c>
    </row>
    <row r="153">
      <c r="A153" s="10">
        <f>IF(Sätze!$B153="","",Sätze!$A153)</f>
        <v/>
      </c>
      <c r="B153" s="10">
        <f>IF(Sätze!$B153="","",Sätze!$B153)</f>
        <v/>
      </c>
      <c r="C153" s="26">
        <f>IF(N(Sätze!$H153)&gt;0,Sätze!$H153,0)</f>
        <v/>
      </c>
      <c r="D153" s="26">
        <f>IF(N(Sätze!$I153)&gt;0,Sätze!$I153,$C153)</f>
        <v/>
      </c>
      <c r="E153" s="26">
        <f>IF($C153=0,0,MOD($D153-$C153,52)+1)</f>
        <v/>
      </c>
      <c r="F153" s="27">
        <f>IF(OR($C153=0,$E153=0),0,ROUND(N(Sätze!$Q153)/$E153,3))</f>
        <v/>
      </c>
    </row>
    <row r="154">
      <c r="A154" s="10">
        <f>IF(Sätze!$B154="","",Sätze!$A154)</f>
        <v/>
      </c>
      <c r="B154" s="10">
        <f>IF(Sätze!$B154="","",Sätze!$B154)</f>
        <v/>
      </c>
      <c r="C154" s="26">
        <f>IF(N(Sätze!$H154)&gt;0,Sätze!$H154,0)</f>
        <v/>
      </c>
      <c r="D154" s="26">
        <f>IF(N(Sätze!$I154)&gt;0,Sätze!$I154,$C154)</f>
        <v/>
      </c>
      <c r="E154" s="26">
        <f>IF($C154=0,0,MOD($D154-$C154,52)+1)</f>
        <v/>
      </c>
      <c r="F154" s="27">
        <f>IF(OR($C154=0,$E154=0),0,ROUND(N(Sätze!$Q154)/$E154,3))</f>
        <v/>
      </c>
    </row>
    <row r="155">
      <c r="A155" s="10">
        <f>IF(Sätze!$B155="","",Sätze!$A155)</f>
        <v/>
      </c>
      <c r="B155" s="10">
        <f>IF(Sätze!$B155="","",Sätze!$B155)</f>
        <v/>
      </c>
      <c r="C155" s="26">
        <f>IF(N(Sätze!$H155)&gt;0,Sätze!$H155,0)</f>
        <v/>
      </c>
      <c r="D155" s="26">
        <f>IF(N(Sätze!$I155)&gt;0,Sätze!$I155,$C155)</f>
        <v/>
      </c>
      <c r="E155" s="26">
        <f>IF($C155=0,0,MOD($D155-$C155,52)+1)</f>
        <v/>
      </c>
      <c r="F155" s="27">
        <f>IF(OR($C155=0,$E155=0),0,ROUND(N(Sätze!$Q155)/$E155,3))</f>
        <v/>
      </c>
    </row>
    <row r="156">
      <c r="A156" s="10">
        <f>IF(Sätze!$B156="","",Sätze!$A156)</f>
        <v/>
      </c>
      <c r="B156" s="10">
        <f>IF(Sätze!$B156="","",Sätze!$B156)</f>
        <v/>
      </c>
      <c r="C156" s="26">
        <f>IF(N(Sätze!$H156)&gt;0,Sätze!$H156,0)</f>
        <v/>
      </c>
      <c r="D156" s="26">
        <f>IF(N(Sätze!$I156)&gt;0,Sätze!$I156,$C156)</f>
        <v/>
      </c>
      <c r="E156" s="26">
        <f>IF($C156=0,0,MOD($D156-$C156,52)+1)</f>
        <v/>
      </c>
      <c r="F156" s="27">
        <f>IF(OR($C156=0,$E156=0),0,ROUND(N(Sätze!$Q156)/$E156,3))</f>
        <v/>
      </c>
    </row>
    <row r="157">
      <c r="A157" s="10">
        <f>IF(Sätze!$B157="","",Sätze!$A157)</f>
        <v/>
      </c>
      <c r="B157" s="10">
        <f>IF(Sätze!$B157="","",Sätze!$B157)</f>
        <v/>
      </c>
      <c r="C157" s="26">
        <f>IF(N(Sätze!$H157)&gt;0,Sätze!$H157,0)</f>
        <v/>
      </c>
      <c r="D157" s="26">
        <f>IF(N(Sätze!$I157)&gt;0,Sätze!$I157,$C157)</f>
        <v/>
      </c>
      <c r="E157" s="26">
        <f>IF($C157=0,0,MOD($D157-$C157,52)+1)</f>
        <v/>
      </c>
      <c r="F157" s="27">
        <f>IF(OR($C157=0,$E157=0),0,ROUND(N(Sätze!$Q157)/$E157,3))</f>
        <v/>
      </c>
    </row>
    <row r="158">
      <c r="A158" s="10">
        <f>IF(Sätze!$B158="","",Sätze!$A158)</f>
        <v/>
      </c>
      <c r="B158" s="10">
        <f>IF(Sätze!$B158="","",Sätze!$B158)</f>
        <v/>
      </c>
      <c r="C158" s="26">
        <f>IF(N(Sätze!$H158)&gt;0,Sätze!$H158,0)</f>
        <v/>
      </c>
      <c r="D158" s="26">
        <f>IF(N(Sätze!$I158)&gt;0,Sätze!$I158,$C158)</f>
        <v/>
      </c>
      <c r="E158" s="26">
        <f>IF($C158=0,0,MOD($D158-$C158,52)+1)</f>
        <v/>
      </c>
      <c r="F158" s="27">
        <f>IF(OR($C158=0,$E158=0),0,ROUND(N(Sätze!$Q158)/$E158,3))</f>
        <v/>
      </c>
    </row>
    <row r="159">
      <c r="A159" s="10">
        <f>IF(Sätze!$B159="","",Sätze!$A159)</f>
        <v/>
      </c>
      <c r="B159" s="10">
        <f>IF(Sätze!$B159="","",Sätze!$B159)</f>
        <v/>
      </c>
      <c r="C159" s="26">
        <f>IF(N(Sätze!$H159)&gt;0,Sätze!$H159,0)</f>
        <v/>
      </c>
      <c r="D159" s="26">
        <f>IF(N(Sätze!$I159)&gt;0,Sätze!$I159,$C159)</f>
        <v/>
      </c>
      <c r="E159" s="26">
        <f>IF($C159=0,0,MOD($D159-$C159,52)+1)</f>
        <v/>
      </c>
      <c r="F159" s="27">
        <f>IF(OR($C159=0,$E159=0),0,ROUND(N(Sätze!$Q159)/$E159,3))</f>
        <v/>
      </c>
    </row>
    <row r="160">
      <c r="A160" s="10">
        <f>IF(Sätze!$B160="","",Sätze!$A160)</f>
        <v/>
      </c>
      <c r="B160" s="10">
        <f>IF(Sätze!$B160="","",Sätze!$B160)</f>
        <v/>
      </c>
      <c r="C160" s="26">
        <f>IF(N(Sätze!$H160)&gt;0,Sätze!$H160,0)</f>
        <v/>
      </c>
      <c r="D160" s="26">
        <f>IF(N(Sätze!$I160)&gt;0,Sätze!$I160,$C160)</f>
        <v/>
      </c>
      <c r="E160" s="26">
        <f>IF($C160=0,0,MOD($D160-$C160,52)+1)</f>
        <v/>
      </c>
      <c r="F160" s="27">
        <f>IF(OR($C160=0,$E160=0),0,ROUND(N(Sätze!$Q160)/$E160,3))</f>
        <v/>
      </c>
    </row>
    <row r="161">
      <c r="A161" s="10">
        <f>IF(Sätze!$B161="","",Sätze!$A161)</f>
        <v/>
      </c>
      <c r="B161" s="10">
        <f>IF(Sätze!$B161="","",Sätze!$B161)</f>
        <v/>
      </c>
      <c r="C161" s="26">
        <f>IF(N(Sätze!$H161)&gt;0,Sätze!$H161,0)</f>
        <v/>
      </c>
      <c r="D161" s="26">
        <f>IF(N(Sätze!$I161)&gt;0,Sätze!$I161,$C161)</f>
        <v/>
      </c>
      <c r="E161" s="26">
        <f>IF($C161=0,0,MOD($D161-$C161,52)+1)</f>
        <v/>
      </c>
      <c r="F161" s="27">
        <f>IF(OR($C161=0,$E161=0),0,ROUND(N(Sätze!$Q161)/$E161,3))</f>
        <v/>
      </c>
    </row>
    <row r="162">
      <c r="A162" s="10">
        <f>IF(Sätze!$B162="","",Sätze!$A162)</f>
        <v/>
      </c>
      <c r="B162" s="10">
        <f>IF(Sätze!$B162="","",Sätze!$B162)</f>
        <v/>
      </c>
      <c r="C162" s="26">
        <f>IF(N(Sätze!$H162)&gt;0,Sätze!$H162,0)</f>
        <v/>
      </c>
      <c r="D162" s="26">
        <f>IF(N(Sätze!$I162)&gt;0,Sätze!$I162,$C162)</f>
        <v/>
      </c>
      <c r="E162" s="26">
        <f>IF($C162=0,0,MOD($D162-$C162,52)+1)</f>
        <v/>
      </c>
      <c r="F162" s="27">
        <f>IF(OR($C162=0,$E162=0),0,ROUND(N(Sätze!$Q162)/$E162,3))</f>
        <v/>
      </c>
    </row>
    <row r="163">
      <c r="A163" s="10">
        <f>IF(Sätze!$B163="","",Sätze!$A163)</f>
        <v/>
      </c>
      <c r="B163" s="10">
        <f>IF(Sätze!$B163="","",Sätze!$B163)</f>
        <v/>
      </c>
      <c r="C163" s="26">
        <f>IF(N(Sätze!$H163)&gt;0,Sätze!$H163,0)</f>
        <v/>
      </c>
      <c r="D163" s="26">
        <f>IF(N(Sätze!$I163)&gt;0,Sätze!$I163,$C163)</f>
        <v/>
      </c>
      <c r="E163" s="26">
        <f>IF($C163=0,0,MOD($D163-$C163,52)+1)</f>
        <v/>
      </c>
      <c r="F163" s="27">
        <f>IF(OR($C163=0,$E163=0),0,ROUND(N(Sätze!$Q163)/$E163,3))</f>
        <v/>
      </c>
    </row>
    <row r="164">
      <c r="A164" s="10">
        <f>IF(Sätze!$B164="","",Sätze!$A164)</f>
        <v/>
      </c>
      <c r="B164" s="10">
        <f>IF(Sätze!$B164="","",Sätze!$B164)</f>
        <v/>
      </c>
      <c r="C164" s="26">
        <f>IF(N(Sätze!$H164)&gt;0,Sätze!$H164,0)</f>
        <v/>
      </c>
      <c r="D164" s="26">
        <f>IF(N(Sätze!$I164)&gt;0,Sätze!$I164,$C164)</f>
        <v/>
      </c>
      <c r="E164" s="26">
        <f>IF($C164=0,0,MOD($D164-$C164,52)+1)</f>
        <v/>
      </c>
      <c r="F164" s="27">
        <f>IF(OR($C164=0,$E164=0),0,ROUND(N(Sätze!$Q164)/$E164,3))</f>
        <v/>
      </c>
    </row>
    <row r="165">
      <c r="A165" s="10">
        <f>IF(Sätze!$B165="","",Sätze!$A165)</f>
        <v/>
      </c>
      <c r="B165" s="10">
        <f>IF(Sätze!$B165="","",Sätze!$B165)</f>
        <v/>
      </c>
      <c r="C165" s="26">
        <f>IF(N(Sätze!$H165)&gt;0,Sätze!$H165,0)</f>
        <v/>
      </c>
      <c r="D165" s="26">
        <f>IF(N(Sätze!$I165)&gt;0,Sätze!$I165,$C165)</f>
        <v/>
      </c>
      <c r="E165" s="26">
        <f>IF($C165=0,0,MOD($D165-$C165,52)+1)</f>
        <v/>
      </c>
      <c r="F165" s="27">
        <f>IF(OR($C165=0,$E165=0),0,ROUND(N(Sätze!$Q165)/$E165,3))</f>
        <v/>
      </c>
    </row>
    <row r="166">
      <c r="A166" s="10">
        <f>IF(Sätze!$B166="","",Sätze!$A166)</f>
        <v/>
      </c>
      <c r="B166" s="10">
        <f>IF(Sätze!$B166="","",Sätze!$B166)</f>
        <v/>
      </c>
      <c r="C166" s="26">
        <f>IF(N(Sätze!$H166)&gt;0,Sätze!$H166,0)</f>
        <v/>
      </c>
      <c r="D166" s="26">
        <f>IF(N(Sätze!$I166)&gt;0,Sätze!$I166,$C166)</f>
        <v/>
      </c>
      <c r="E166" s="26">
        <f>IF($C166=0,0,MOD($D166-$C166,52)+1)</f>
        <v/>
      </c>
      <c r="F166" s="27">
        <f>IF(OR($C166=0,$E166=0),0,ROUND(N(Sätze!$Q166)/$E166,3))</f>
        <v/>
      </c>
    </row>
    <row r="167">
      <c r="A167" s="10">
        <f>IF(Sätze!$B167="","",Sätze!$A167)</f>
        <v/>
      </c>
      <c r="B167" s="10">
        <f>IF(Sätze!$B167="","",Sätze!$B167)</f>
        <v/>
      </c>
      <c r="C167" s="26">
        <f>IF(N(Sätze!$H167)&gt;0,Sätze!$H167,0)</f>
        <v/>
      </c>
      <c r="D167" s="26">
        <f>IF(N(Sätze!$I167)&gt;0,Sätze!$I167,$C167)</f>
        <v/>
      </c>
      <c r="E167" s="26">
        <f>IF($C167=0,0,MOD($D167-$C167,52)+1)</f>
        <v/>
      </c>
      <c r="F167" s="27">
        <f>IF(OR($C167=0,$E167=0),0,ROUND(N(Sätze!$Q167)/$E167,3))</f>
        <v/>
      </c>
    </row>
    <row r="168">
      <c r="A168" s="10">
        <f>IF(Sätze!$B168="","",Sätze!$A168)</f>
        <v/>
      </c>
      <c r="B168" s="10">
        <f>IF(Sätze!$B168="","",Sätze!$B168)</f>
        <v/>
      </c>
      <c r="C168" s="26">
        <f>IF(N(Sätze!$H168)&gt;0,Sätze!$H168,0)</f>
        <v/>
      </c>
      <c r="D168" s="26">
        <f>IF(N(Sätze!$I168)&gt;0,Sätze!$I168,$C168)</f>
        <v/>
      </c>
      <c r="E168" s="26">
        <f>IF($C168=0,0,MOD($D168-$C168,52)+1)</f>
        <v/>
      </c>
      <c r="F168" s="27">
        <f>IF(OR($C168=0,$E168=0),0,ROUND(N(Sätze!$Q168)/$E168,3))</f>
        <v/>
      </c>
    </row>
    <row r="169">
      <c r="A169" s="10">
        <f>IF(Sätze!$B169="","",Sätze!$A169)</f>
        <v/>
      </c>
      <c r="B169" s="10">
        <f>IF(Sätze!$B169="","",Sätze!$B169)</f>
        <v/>
      </c>
      <c r="C169" s="26">
        <f>IF(N(Sätze!$H169)&gt;0,Sätze!$H169,0)</f>
        <v/>
      </c>
      <c r="D169" s="26">
        <f>IF(N(Sätze!$I169)&gt;0,Sätze!$I169,$C169)</f>
        <v/>
      </c>
      <c r="E169" s="26">
        <f>IF($C169=0,0,MOD($D169-$C169,52)+1)</f>
        <v/>
      </c>
      <c r="F169" s="27">
        <f>IF(OR($C169=0,$E169=0),0,ROUND(N(Sätze!$Q169)/$E169,3))</f>
        <v/>
      </c>
    </row>
    <row r="170">
      <c r="A170" s="10">
        <f>IF(Sätze!$B170="","",Sätze!$A170)</f>
        <v/>
      </c>
      <c r="B170" s="10">
        <f>IF(Sätze!$B170="","",Sätze!$B170)</f>
        <v/>
      </c>
      <c r="C170" s="26">
        <f>IF(N(Sätze!$H170)&gt;0,Sätze!$H170,0)</f>
        <v/>
      </c>
      <c r="D170" s="26">
        <f>IF(N(Sätze!$I170)&gt;0,Sätze!$I170,$C170)</f>
        <v/>
      </c>
      <c r="E170" s="26">
        <f>IF($C170=0,0,MOD($D170-$C170,52)+1)</f>
        <v/>
      </c>
      <c r="F170" s="27">
        <f>IF(OR($C170=0,$E170=0),0,ROUND(N(Sätze!$Q170)/$E170,3))</f>
        <v/>
      </c>
    </row>
    <row r="171">
      <c r="A171" s="10">
        <f>IF(Sätze!$B171="","",Sätze!$A171)</f>
        <v/>
      </c>
      <c r="B171" s="10">
        <f>IF(Sätze!$B171="","",Sätze!$B171)</f>
        <v/>
      </c>
      <c r="C171" s="26">
        <f>IF(N(Sätze!$H171)&gt;0,Sätze!$H171,0)</f>
        <v/>
      </c>
      <c r="D171" s="26">
        <f>IF(N(Sätze!$I171)&gt;0,Sätze!$I171,$C171)</f>
        <v/>
      </c>
      <c r="E171" s="26">
        <f>IF($C171=0,0,MOD($D171-$C171,52)+1)</f>
        <v/>
      </c>
      <c r="F171" s="27">
        <f>IF(OR($C171=0,$E171=0),0,ROUND(N(Sätze!$Q171)/$E171,3))</f>
        <v/>
      </c>
    </row>
    <row r="172">
      <c r="A172" s="10">
        <f>IF(Sätze!$B172="","",Sätze!$A172)</f>
        <v/>
      </c>
      <c r="B172" s="10">
        <f>IF(Sätze!$B172="","",Sätze!$B172)</f>
        <v/>
      </c>
      <c r="C172" s="26">
        <f>IF(N(Sätze!$H172)&gt;0,Sätze!$H172,0)</f>
        <v/>
      </c>
      <c r="D172" s="26">
        <f>IF(N(Sätze!$I172)&gt;0,Sätze!$I172,$C172)</f>
        <v/>
      </c>
      <c r="E172" s="26">
        <f>IF($C172=0,0,MOD($D172-$C172,52)+1)</f>
        <v/>
      </c>
      <c r="F172" s="27">
        <f>IF(OR($C172=0,$E172=0),0,ROUND(N(Sätze!$Q172)/$E172,3))</f>
        <v/>
      </c>
    </row>
    <row r="173">
      <c r="A173" s="10">
        <f>IF(Sätze!$B173="","",Sätze!$A173)</f>
        <v/>
      </c>
      <c r="B173" s="10">
        <f>IF(Sätze!$B173="","",Sätze!$B173)</f>
        <v/>
      </c>
      <c r="C173" s="26">
        <f>IF(N(Sätze!$H173)&gt;0,Sätze!$H173,0)</f>
        <v/>
      </c>
      <c r="D173" s="26">
        <f>IF(N(Sätze!$I173)&gt;0,Sätze!$I173,$C173)</f>
        <v/>
      </c>
      <c r="E173" s="26">
        <f>IF($C173=0,0,MOD($D173-$C173,52)+1)</f>
        <v/>
      </c>
      <c r="F173" s="27">
        <f>IF(OR($C173=0,$E173=0),0,ROUND(N(Sätze!$Q173)/$E173,3))</f>
        <v/>
      </c>
    </row>
    <row r="174">
      <c r="A174" s="10">
        <f>IF(Sätze!$B174="","",Sätze!$A174)</f>
        <v/>
      </c>
      <c r="B174" s="10">
        <f>IF(Sätze!$B174="","",Sätze!$B174)</f>
        <v/>
      </c>
      <c r="C174" s="26">
        <f>IF(N(Sätze!$H174)&gt;0,Sätze!$H174,0)</f>
        <v/>
      </c>
      <c r="D174" s="26">
        <f>IF(N(Sätze!$I174)&gt;0,Sätze!$I174,$C174)</f>
        <v/>
      </c>
      <c r="E174" s="26">
        <f>IF($C174=0,0,MOD($D174-$C174,52)+1)</f>
        <v/>
      </c>
      <c r="F174" s="27">
        <f>IF(OR($C174=0,$E174=0),0,ROUND(N(Sätze!$Q174)/$E174,3))</f>
        <v/>
      </c>
    </row>
    <row r="175">
      <c r="A175" s="10">
        <f>IF(Sätze!$B175="","",Sätze!$A175)</f>
        <v/>
      </c>
      <c r="B175" s="10">
        <f>IF(Sätze!$B175="","",Sätze!$B175)</f>
        <v/>
      </c>
      <c r="C175" s="26">
        <f>IF(N(Sätze!$H175)&gt;0,Sätze!$H175,0)</f>
        <v/>
      </c>
      <c r="D175" s="26">
        <f>IF(N(Sätze!$I175)&gt;0,Sätze!$I175,$C175)</f>
        <v/>
      </c>
      <c r="E175" s="26">
        <f>IF($C175=0,0,MOD($D175-$C175,52)+1)</f>
        <v/>
      </c>
      <c r="F175" s="27">
        <f>IF(OR($C175=0,$E175=0),0,ROUND(N(Sätze!$Q175)/$E175,3))</f>
        <v/>
      </c>
    </row>
    <row r="176">
      <c r="A176" s="10">
        <f>IF(Sätze!$B176="","",Sätze!$A176)</f>
        <v/>
      </c>
      <c r="B176" s="10">
        <f>IF(Sätze!$B176="","",Sätze!$B176)</f>
        <v/>
      </c>
      <c r="C176" s="26">
        <f>IF(N(Sätze!$H176)&gt;0,Sätze!$H176,0)</f>
        <v/>
      </c>
      <c r="D176" s="26">
        <f>IF(N(Sätze!$I176)&gt;0,Sätze!$I176,$C176)</f>
        <v/>
      </c>
      <c r="E176" s="26">
        <f>IF($C176=0,0,MOD($D176-$C176,52)+1)</f>
        <v/>
      </c>
      <c r="F176" s="27">
        <f>IF(OR($C176=0,$E176=0),0,ROUND(N(Sätze!$Q176)/$E176,3))</f>
        <v/>
      </c>
    </row>
    <row r="177">
      <c r="A177" s="10">
        <f>IF(Sätze!$B177="","",Sätze!$A177)</f>
        <v/>
      </c>
      <c r="B177" s="10">
        <f>IF(Sätze!$B177="","",Sätze!$B177)</f>
        <v/>
      </c>
      <c r="C177" s="26">
        <f>IF(N(Sätze!$H177)&gt;0,Sätze!$H177,0)</f>
        <v/>
      </c>
      <c r="D177" s="26">
        <f>IF(N(Sätze!$I177)&gt;0,Sätze!$I177,$C177)</f>
        <v/>
      </c>
      <c r="E177" s="26">
        <f>IF($C177=0,0,MOD($D177-$C177,52)+1)</f>
        <v/>
      </c>
      <c r="F177" s="27">
        <f>IF(OR($C177=0,$E177=0),0,ROUND(N(Sätze!$Q177)/$E177,3))</f>
        <v/>
      </c>
    </row>
    <row r="178">
      <c r="A178" s="10">
        <f>IF(Sätze!$B178="","",Sätze!$A178)</f>
        <v/>
      </c>
      <c r="B178" s="10">
        <f>IF(Sätze!$B178="","",Sätze!$B178)</f>
        <v/>
      </c>
      <c r="C178" s="26">
        <f>IF(N(Sätze!$H178)&gt;0,Sätze!$H178,0)</f>
        <v/>
      </c>
      <c r="D178" s="26">
        <f>IF(N(Sätze!$I178)&gt;0,Sätze!$I178,$C178)</f>
        <v/>
      </c>
      <c r="E178" s="26">
        <f>IF($C178=0,0,MOD($D178-$C178,52)+1)</f>
        <v/>
      </c>
      <c r="F178" s="27">
        <f>IF(OR($C178=0,$E178=0),0,ROUND(N(Sätze!$Q178)/$E178,3))</f>
        <v/>
      </c>
    </row>
    <row r="179">
      <c r="A179" s="10">
        <f>IF(Sätze!$B179="","",Sätze!$A179)</f>
        <v/>
      </c>
      <c r="B179" s="10">
        <f>IF(Sätze!$B179="","",Sätze!$B179)</f>
        <v/>
      </c>
      <c r="C179" s="26">
        <f>IF(N(Sätze!$H179)&gt;0,Sätze!$H179,0)</f>
        <v/>
      </c>
      <c r="D179" s="26">
        <f>IF(N(Sätze!$I179)&gt;0,Sätze!$I179,$C179)</f>
        <v/>
      </c>
      <c r="E179" s="26">
        <f>IF($C179=0,0,MOD($D179-$C179,52)+1)</f>
        <v/>
      </c>
      <c r="F179" s="27">
        <f>IF(OR($C179=0,$E179=0),0,ROUND(N(Sätze!$Q179)/$E179,3))</f>
        <v/>
      </c>
    </row>
    <row r="180">
      <c r="A180" s="10">
        <f>IF(Sätze!$B180="","",Sätze!$A180)</f>
        <v/>
      </c>
      <c r="B180" s="10">
        <f>IF(Sätze!$B180="","",Sätze!$B180)</f>
        <v/>
      </c>
      <c r="C180" s="26">
        <f>IF(N(Sätze!$H180)&gt;0,Sätze!$H180,0)</f>
        <v/>
      </c>
      <c r="D180" s="26">
        <f>IF(N(Sätze!$I180)&gt;0,Sätze!$I180,$C180)</f>
        <v/>
      </c>
      <c r="E180" s="26">
        <f>IF($C180=0,0,MOD($D180-$C180,52)+1)</f>
        <v/>
      </c>
      <c r="F180" s="27">
        <f>IF(OR($C180=0,$E180=0),0,ROUND(N(Sätze!$Q180)/$E180,3))</f>
        <v/>
      </c>
    </row>
    <row r="181">
      <c r="A181" s="10">
        <f>IF(Sätze!$B181="","",Sätze!$A181)</f>
        <v/>
      </c>
      <c r="B181" s="10">
        <f>IF(Sätze!$B181="","",Sätze!$B181)</f>
        <v/>
      </c>
      <c r="C181" s="26">
        <f>IF(N(Sätze!$H181)&gt;0,Sätze!$H181,0)</f>
        <v/>
      </c>
      <c r="D181" s="26">
        <f>IF(N(Sätze!$I181)&gt;0,Sätze!$I181,$C181)</f>
        <v/>
      </c>
      <c r="E181" s="26">
        <f>IF($C181=0,0,MOD($D181-$C181,52)+1)</f>
        <v/>
      </c>
      <c r="F181" s="27">
        <f>IF(OR($C181=0,$E181=0),0,ROUND(N(Sätze!$Q181)/$E181,3))</f>
        <v/>
      </c>
    </row>
    <row r="182">
      <c r="A182" s="10">
        <f>IF(Sätze!$B182="","",Sätze!$A182)</f>
        <v/>
      </c>
      <c r="B182" s="10">
        <f>IF(Sätze!$B182="","",Sätze!$B182)</f>
        <v/>
      </c>
      <c r="C182" s="26">
        <f>IF(N(Sätze!$H182)&gt;0,Sätze!$H182,0)</f>
        <v/>
      </c>
      <c r="D182" s="26">
        <f>IF(N(Sätze!$I182)&gt;0,Sätze!$I182,$C182)</f>
        <v/>
      </c>
      <c r="E182" s="26">
        <f>IF($C182=0,0,MOD($D182-$C182,52)+1)</f>
        <v/>
      </c>
      <c r="F182" s="27">
        <f>IF(OR($C182=0,$E182=0),0,ROUND(N(Sätze!$Q182)/$E182,3))</f>
        <v/>
      </c>
    </row>
    <row r="183">
      <c r="A183" s="10">
        <f>IF(Sätze!$B183="","",Sätze!$A183)</f>
        <v/>
      </c>
      <c r="B183" s="10">
        <f>IF(Sätze!$B183="","",Sätze!$B183)</f>
        <v/>
      </c>
      <c r="C183" s="26">
        <f>IF(N(Sätze!$H183)&gt;0,Sätze!$H183,0)</f>
        <v/>
      </c>
      <c r="D183" s="26">
        <f>IF(N(Sätze!$I183)&gt;0,Sätze!$I183,$C183)</f>
        <v/>
      </c>
      <c r="E183" s="26">
        <f>IF($C183=0,0,MOD($D183-$C183,52)+1)</f>
        <v/>
      </c>
      <c r="F183" s="27">
        <f>IF(OR($C183=0,$E183=0),0,ROUND(N(Sätze!$Q183)/$E183,3))</f>
        <v/>
      </c>
    </row>
    <row r="184">
      <c r="A184" s="10">
        <f>IF(Sätze!$B184="","",Sätze!$A184)</f>
        <v/>
      </c>
      <c r="B184" s="10">
        <f>IF(Sätze!$B184="","",Sätze!$B184)</f>
        <v/>
      </c>
      <c r="C184" s="26">
        <f>IF(N(Sätze!$H184)&gt;0,Sätze!$H184,0)</f>
        <v/>
      </c>
      <c r="D184" s="26">
        <f>IF(N(Sätze!$I184)&gt;0,Sätze!$I184,$C184)</f>
        <v/>
      </c>
      <c r="E184" s="26">
        <f>IF($C184=0,0,MOD($D184-$C184,52)+1)</f>
        <v/>
      </c>
      <c r="F184" s="27">
        <f>IF(OR($C184=0,$E184=0),0,ROUND(N(Sätze!$Q184)/$E184,3))</f>
        <v/>
      </c>
    </row>
    <row r="185">
      <c r="A185" s="10">
        <f>IF(Sätze!$B185="","",Sätze!$A185)</f>
        <v/>
      </c>
      <c r="B185" s="10">
        <f>IF(Sätze!$B185="","",Sätze!$B185)</f>
        <v/>
      </c>
      <c r="C185" s="26">
        <f>IF(N(Sätze!$H185)&gt;0,Sätze!$H185,0)</f>
        <v/>
      </c>
      <c r="D185" s="26">
        <f>IF(N(Sätze!$I185)&gt;0,Sätze!$I185,$C185)</f>
        <v/>
      </c>
      <c r="E185" s="26">
        <f>IF($C185=0,0,MOD($D185-$C185,52)+1)</f>
        <v/>
      </c>
      <c r="F185" s="27">
        <f>IF(OR($C185=0,$E185=0),0,ROUND(N(Sätze!$Q185)/$E185,3))</f>
        <v/>
      </c>
    </row>
    <row r="186">
      <c r="A186" s="10">
        <f>IF(Sätze!$B186="","",Sätze!$A186)</f>
        <v/>
      </c>
      <c r="B186" s="10">
        <f>IF(Sätze!$B186="","",Sätze!$B186)</f>
        <v/>
      </c>
      <c r="C186" s="26">
        <f>IF(N(Sätze!$H186)&gt;0,Sätze!$H186,0)</f>
        <v/>
      </c>
      <c r="D186" s="26">
        <f>IF(N(Sätze!$I186)&gt;0,Sätze!$I186,$C186)</f>
        <v/>
      </c>
      <c r="E186" s="26">
        <f>IF($C186=0,0,MOD($D186-$C186,52)+1)</f>
        <v/>
      </c>
      <c r="F186" s="27">
        <f>IF(OR($C186=0,$E186=0),0,ROUND(N(Sätze!$Q186)/$E186,3))</f>
        <v/>
      </c>
    </row>
    <row r="187">
      <c r="A187" s="10">
        <f>IF(Sätze!$B187="","",Sätze!$A187)</f>
        <v/>
      </c>
      <c r="B187" s="10">
        <f>IF(Sätze!$B187="","",Sätze!$B187)</f>
        <v/>
      </c>
      <c r="C187" s="26">
        <f>IF(N(Sätze!$H187)&gt;0,Sätze!$H187,0)</f>
        <v/>
      </c>
      <c r="D187" s="26">
        <f>IF(N(Sätze!$I187)&gt;0,Sätze!$I187,$C187)</f>
        <v/>
      </c>
      <c r="E187" s="26">
        <f>IF($C187=0,0,MOD($D187-$C187,52)+1)</f>
        <v/>
      </c>
      <c r="F187" s="27">
        <f>IF(OR($C187=0,$E187=0),0,ROUND(N(Sätze!$Q187)/$E187,3))</f>
        <v/>
      </c>
    </row>
    <row r="188">
      <c r="A188" s="10">
        <f>IF(Sätze!$B188="","",Sätze!$A188)</f>
        <v/>
      </c>
      <c r="B188" s="10">
        <f>IF(Sätze!$B188="","",Sätze!$B188)</f>
        <v/>
      </c>
      <c r="C188" s="26">
        <f>IF(N(Sätze!$H188)&gt;0,Sätze!$H188,0)</f>
        <v/>
      </c>
      <c r="D188" s="26">
        <f>IF(N(Sätze!$I188)&gt;0,Sätze!$I188,$C188)</f>
        <v/>
      </c>
      <c r="E188" s="26">
        <f>IF($C188=0,0,MOD($D188-$C188,52)+1)</f>
        <v/>
      </c>
      <c r="F188" s="27">
        <f>IF(OR($C188=0,$E188=0),0,ROUND(N(Sätze!$Q188)/$E188,3))</f>
        <v/>
      </c>
    </row>
    <row r="189">
      <c r="A189" s="10">
        <f>IF(Sätze!$B189="","",Sätze!$A189)</f>
        <v/>
      </c>
      <c r="B189" s="10">
        <f>IF(Sätze!$B189="","",Sätze!$B189)</f>
        <v/>
      </c>
      <c r="C189" s="26">
        <f>IF(N(Sätze!$H189)&gt;0,Sätze!$H189,0)</f>
        <v/>
      </c>
      <c r="D189" s="26">
        <f>IF(N(Sätze!$I189)&gt;0,Sätze!$I189,$C189)</f>
        <v/>
      </c>
      <c r="E189" s="26">
        <f>IF($C189=0,0,MOD($D189-$C189,52)+1)</f>
        <v/>
      </c>
      <c r="F189" s="27">
        <f>IF(OR($C189=0,$E189=0),0,ROUND(N(Sätze!$Q189)/$E189,3))</f>
        <v/>
      </c>
    </row>
    <row r="190">
      <c r="A190" s="10">
        <f>IF(Sätze!$B190="","",Sätze!$A190)</f>
        <v/>
      </c>
      <c r="B190" s="10">
        <f>IF(Sätze!$B190="","",Sätze!$B190)</f>
        <v/>
      </c>
      <c r="C190" s="26">
        <f>IF(N(Sätze!$H190)&gt;0,Sätze!$H190,0)</f>
        <v/>
      </c>
      <c r="D190" s="26">
        <f>IF(N(Sätze!$I190)&gt;0,Sätze!$I190,$C190)</f>
        <v/>
      </c>
      <c r="E190" s="26">
        <f>IF($C190=0,0,MOD($D190-$C190,52)+1)</f>
        <v/>
      </c>
      <c r="F190" s="27">
        <f>IF(OR($C190=0,$E190=0),0,ROUND(N(Sätze!$Q190)/$E190,3))</f>
        <v/>
      </c>
    </row>
    <row r="191">
      <c r="A191" s="10">
        <f>IF(Sätze!$B191="","",Sätze!$A191)</f>
        <v/>
      </c>
      <c r="B191" s="10">
        <f>IF(Sätze!$B191="","",Sätze!$B191)</f>
        <v/>
      </c>
      <c r="C191" s="26">
        <f>IF(N(Sätze!$H191)&gt;0,Sätze!$H191,0)</f>
        <v/>
      </c>
      <c r="D191" s="26">
        <f>IF(N(Sätze!$I191)&gt;0,Sätze!$I191,$C191)</f>
        <v/>
      </c>
      <c r="E191" s="26">
        <f>IF($C191=0,0,MOD($D191-$C191,52)+1)</f>
        <v/>
      </c>
      <c r="F191" s="27">
        <f>IF(OR($C191=0,$E191=0),0,ROUND(N(Sätze!$Q191)/$E191,3))</f>
        <v/>
      </c>
    </row>
    <row r="192">
      <c r="A192" s="10">
        <f>IF(Sätze!$B192="","",Sätze!$A192)</f>
        <v/>
      </c>
      <c r="B192" s="10">
        <f>IF(Sätze!$B192="","",Sätze!$B192)</f>
        <v/>
      </c>
      <c r="C192" s="26">
        <f>IF(N(Sätze!$H192)&gt;0,Sätze!$H192,0)</f>
        <v/>
      </c>
      <c r="D192" s="26">
        <f>IF(N(Sätze!$I192)&gt;0,Sätze!$I192,$C192)</f>
        <v/>
      </c>
      <c r="E192" s="26">
        <f>IF($C192=0,0,MOD($D192-$C192,52)+1)</f>
        <v/>
      </c>
      <c r="F192" s="27">
        <f>IF(OR($C192=0,$E192=0),0,ROUND(N(Sätze!$Q192)/$E192,3))</f>
        <v/>
      </c>
    </row>
    <row r="193">
      <c r="A193" s="10">
        <f>IF(Sätze!$B193="","",Sätze!$A193)</f>
        <v/>
      </c>
      <c r="B193" s="10">
        <f>IF(Sätze!$B193="","",Sätze!$B193)</f>
        <v/>
      </c>
      <c r="C193" s="26">
        <f>IF(N(Sätze!$H193)&gt;0,Sätze!$H193,0)</f>
        <v/>
      </c>
      <c r="D193" s="26">
        <f>IF(N(Sätze!$I193)&gt;0,Sätze!$I193,$C193)</f>
        <v/>
      </c>
      <c r="E193" s="26">
        <f>IF($C193=0,0,MOD($D193-$C193,52)+1)</f>
        <v/>
      </c>
      <c r="F193" s="27">
        <f>IF(OR($C193=0,$E193=0),0,ROUND(N(Sätze!$Q193)/$E193,3))</f>
        <v/>
      </c>
    </row>
    <row r="194">
      <c r="A194" s="10">
        <f>IF(Sätze!$B194="","",Sätze!$A194)</f>
        <v/>
      </c>
      <c r="B194" s="10">
        <f>IF(Sätze!$B194="","",Sätze!$B194)</f>
        <v/>
      </c>
      <c r="C194" s="26">
        <f>IF(N(Sätze!$H194)&gt;0,Sätze!$H194,0)</f>
        <v/>
      </c>
      <c r="D194" s="26">
        <f>IF(N(Sätze!$I194)&gt;0,Sätze!$I194,$C194)</f>
        <v/>
      </c>
      <c r="E194" s="26">
        <f>IF($C194=0,0,MOD($D194-$C194,52)+1)</f>
        <v/>
      </c>
      <c r="F194" s="27">
        <f>IF(OR($C194=0,$E194=0),0,ROUND(N(Sätze!$Q194)/$E194,3))</f>
        <v/>
      </c>
    </row>
    <row r="195">
      <c r="A195" s="10">
        <f>IF(Sätze!$B195="","",Sätze!$A195)</f>
        <v/>
      </c>
      <c r="B195" s="10">
        <f>IF(Sätze!$B195="","",Sätze!$B195)</f>
        <v/>
      </c>
      <c r="C195" s="26">
        <f>IF(N(Sätze!$H195)&gt;0,Sätze!$H195,0)</f>
        <v/>
      </c>
      <c r="D195" s="26">
        <f>IF(N(Sätze!$I195)&gt;0,Sätze!$I195,$C195)</f>
        <v/>
      </c>
      <c r="E195" s="26">
        <f>IF($C195=0,0,MOD($D195-$C195,52)+1)</f>
        <v/>
      </c>
      <c r="F195" s="27">
        <f>IF(OR($C195=0,$E195=0),0,ROUND(N(Sätze!$Q195)/$E195,3))</f>
        <v/>
      </c>
    </row>
    <row r="196">
      <c r="A196" s="10">
        <f>IF(Sätze!$B196="","",Sätze!$A196)</f>
        <v/>
      </c>
      <c r="B196" s="10">
        <f>IF(Sätze!$B196="","",Sätze!$B196)</f>
        <v/>
      </c>
      <c r="C196" s="26">
        <f>IF(N(Sätze!$H196)&gt;0,Sätze!$H196,0)</f>
        <v/>
      </c>
      <c r="D196" s="26">
        <f>IF(N(Sätze!$I196)&gt;0,Sätze!$I196,$C196)</f>
        <v/>
      </c>
      <c r="E196" s="26">
        <f>IF($C196=0,0,MOD($D196-$C196,52)+1)</f>
        <v/>
      </c>
      <c r="F196" s="27">
        <f>IF(OR($C196=0,$E196=0),0,ROUND(N(Sätze!$Q196)/$E196,3))</f>
        <v/>
      </c>
    </row>
    <row r="197">
      <c r="A197" s="10">
        <f>IF(Sätze!$B197="","",Sätze!$A197)</f>
        <v/>
      </c>
      <c r="B197" s="10">
        <f>IF(Sätze!$B197="","",Sätze!$B197)</f>
        <v/>
      </c>
      <c r="C197" s="26">
        <f>IF(N(Sätze!$H197)&gt;0,Sätze!$H197,0)</f>
        <v/>
      </c>
      <c r="D197" s="26">
        <f>IF(N(Sätze!$I197)&gt;0,Sätze!$I197,$C197)</f>
        <v/>
      </c>
      <c r="E197" s="26">
        <f>IF($C197=0,0,MOD($D197-$C197,52)+1)</f>
        <v/>
      </c>
      <c r="F197" s="27">
        <f>IF(OR($C197=0,$E197=0),0,ROUND(N(Sätze!$Q197)/$E197,3))</f>
        <v/>
      </c>
    </row>
    <row r="198">
      <c r="A198" s="10">
        <f>IF(Sätze!$B198="","",Sätze!$A198)</f>
        <v/>
      </c>
      <c r="B198" s="10">
        <f>IF(Sätze!$B198="","",Sätze!$B198)</f>
        <v/>
      </c>
      <c r="C198" s="26">
        <f>IF(N(Sätze!$H198)&gt;0,Sätze!$H198,0)</f>
        <v/>
      </c>
      <c r="D198" s="26">
        <f>IF(N(Sätze!$I198)&gt;0,Sätze!$I198,$C198)</f>
        <v/>
      </c>
      <c r="E198" s="26">
        <f>IF($C198=0,0,MOD($D198-$C198,52)+1)</f>
        <v/>
      </c>
      <c r="F198" s="27">
        <f>IF(OR($C198=0,$E198=0),0,ROUND(N(Sätze!$Q198)/$E198,3))</f>
        <v/>
      </c>
    </row>
    <row r="199">
      <c r="A199" s="10">
        <f>IF(Sätze!$B199="","",Sätze!$A199)</f>
        <v/>
      </c>
      <c r="B199" s="10">
        <f>IF(Sätze!$B199="","",Sätze!$B199)</f>
        <v/>
      </c>
      <c r="C199" s="26">
        <f>IF(N(Sätze!$H199)&gt;0,Sätze!$H199,0)</f>
        <v/>
      </c>
      <c r="D199" s="26">
        <f>IF(N(Sätze!$I199)&gt;0,Sätze!$I199,$C199)</f>
        <v/>
      </c>
      <c r="E199" s="26">
        <f>IF($C199=0,0,MOD($D199-$C199,52)+1)</f>
        <v/>
      </c>
      <c r="F199" s="27">
        <f>IF(OR($C199=0,$E199=0),0,ROUND(N(Sätze!$Q199)/$E199,3))</f>
        <v/>
      </c>
    </row>
    <row r="200">
      <c r="A200" s="10">
        <f>IF(Sätze!$B200="","",Sätze!$A200)</f>
        <v/>
      </c>
      <c r="B200" s="10">
        <f>IF(Sätze!$B200="","",Sätze!$B200)</f>
        <v/>
      </c>
      <c r="C200" s="26">
        <f>IF(N(Sätze!$H200)&gt;0,Sätze!$H200,0)</f>
        <v/>
      </c>
      <c r="D200" s="26">
        <f>IF(N(Sätze!$I200)&gt;0,Sätze!$I200,$C200)</f>
        <v/>
      </c>
      <c r="E200" s="26">
        <f>IF($C200=0,0,MOD($D200-$C200,52)+1)</f>
        <v/>
      </c>
      <c r="F200" s="27">
        <f>IF(OR($C200=0,$E200=0),0,ROUND(N(Sätze!$Q200)/$E200,3))</f>
        <v/>
      </c>
    </row>
    <row r="201">
      <c r="A201" s="10">
        <f>IF(Sätze!$B201="","",Sätze!$A201)</f>
        <v/>
      </c>
      <c r="B201" s="10">
        <f>IF(Sätze!$B201="","",Sätze!$B201)</f>
        <v/>
      </c>
      <c r="C201" s="26">
        <f>IF(N(Sätze!$H201)&gt;0,Sätze!$H201,0)</f>
        <v/>
      </c>
      <c r="D201" s="26">
        <f>IF(N(Sätze!$I201)&gt;0,Sätze!$I201,$C201)</f>
        <v/>
      </c>
      <c r="E201" s="26">
        <f>IF($C201=0,0,MOD($D201-$C201,52)+1)</f>
        <v/>
      </c>
      <c r="F201" s="27">
        <f>IF(OR($C201=0,$E201=0),0,ROUND(N(Sätze!$Q201)/$E201,3))</f>
        <v/>
      </c>
    </row>
    <row r="202">
      <c r="A202" s="10">
        <f>IF(Sätze!$B202="","",Sätze!$A202)</f>
        <v/>
      </c>
      <c r="B202" s="10">
        <f>IF(Sätze!$B202="","",Sätze!$B202)</f>
        <v/>
      </c>
      <c r="C202" s="26">
        <f>IF(N(Sätze!$H202)&gt;0,Sätze!$H202,0)</f>
        <v/>
      </c>
      <c r="D202" s="26">
        <f>IF(N(Sätze!$I202)&gt;0,Sätze!$I202,$C202)</f>
        <v/>
      </c>
      <c r="E202" s="26">
        <f>IF($C202=0,0,MOD($D202-$C202,52)+1)</f>
        <v/>
      </c>
      <c r="F202" s="27">
        <f>IF(OR($C202=0,$E202=0),0,ROUND(N(Sätze!$Q202)/$E202,3))</f>
        <v/>
      </c>
    </row>
    <row r="203">
      <c r="A203" s="10">
        <f>IF(Sätze!$B203="","",Sätze!$A203)</f>
        <v/>
      </c>
      <c r="B203" s="10">
        <f>IF(Sätze!$B203="","",Sätze!$B203)</f>
        <v/>
      </c>
      <c r="C203" s="26">
        <f>IF(N(Sätze!$H203)&gt;0,Sätze!$H203,0)</f>
        <v/>
      </c>
      <c r="D203" s="26">
        <f>IF(N(Sätze!$I203)&gt;0,Sätze!$I203,$C203)</f>
        <v/>
      </c>
      <c r="E203" s="26">
        <f>IF($C203=0,0,MOD($D203-$C203,52)+1)</f>
        <v/>
      </c>
      <c r="F203" s="27">
        <f>IF(OR($C203=0,$E203=0),0,ROUND(N(Sätze!$Q203)/$E203,3))</f>
        <v/>
      </c>
    </row>
    <row r="204">
      <c r="A204" s="10">
        <f>IF(Sätze!$B204="","",Sätze!$A204)</f>
        <v/>
      </c>
      <c r="B204" s="10">
        <f>IF(Sätze!$B204="","",Sätze!$B204)</f>
        <v/>
      </c>
      <c r="C204" s="26">
        <f>IF(N(Sätze!$H204)&gt;0,Sätze!$H204,0)</f>
        <v/>
      </c>
      <c r="D204" s="26">
        <f>IF(N(Sätze!$I204)&gt;0,Sätze!$I204,$C204)</f>
        <v/>
      </c>
      <c r="E204" s="26">
        <f>IF($C204=0,0,MOD($D204-$C204,52)+1)</f>
        <v/>
      </c>
      <c r="F204" s="27">
        <f>IF(OR($C204=0,$E204=0),0,ROUND(N(Sätze!$Q204)/$E204,3))</f>
        <v/>
      </c>
    </row>
    <row r="205">
      <c r="A205" s="10">
        <f>IF(Sätze!$B205="","",Sätze!$A205)</f>
        <v/>
      </c>
      <c r="B205" s="10">
        <f>IF(Sätze!$B205="","",Sätze!$B205)</f>
        <v/>
      </c>
      <c r="C205" s="26">
        <f>IF(N(Sätze!$H205)&gt;0,Sätze!$H205,0)</f>
        <v/>
      </c>
      <c r="D205" s="26">
        <f>IF(N(Sätze!$I205)&gt;0,Sätze!$I205,$C205)</f>
        <v/>
      </c>
      <c r="E205" s="26">
        <f>IF($C205=0,0,MOD($D205-$C205,52)+1)</f>
        <v/>
      </c>
      <c r="F205" s="27">
        <f>IF(OR($C205=0,$E205=0),0,ROUND(N(Sätze!$Q205)/$E205,3))</f>
        <v/>
      </c>
    </row>
    <row r="206">
      <c r="A206" s="10">
        <f>IF(Sätze!$B206="","",Sätze!$A206)</f>
        <v/>
      </c>
      <c r="B206" s="10">
        <f>IF(Sätze!$B206="","",Sätze!$B206)</f>
        <v/>
      </c>
      <c r="C206" s="26">
        <f>IF(N(Sätze!$H206)&gt;0,Sätze!$H206,0)</f>
        <v/>
      </c>
      <c r="D206" s="26">
        <f>IF(N(Sätze!$I206)&gt;0,Sätze!$I206,$C206)</f>
        <v/>
      </c>
      <c r="E206" s="26">
        <f>IF($C206=0,0,MOD($D206-$C206,52)+1)</f>
        <v/>
      </c>
      <c r="F206" s="27">
        <f>IF(OR($C206=0,$E206=0),0,ROUND(N(Sätze!$Q206)/$E206,3))</f>
        <v/>
      </c>
    </row>
    <row r="207">
      <c r="A207" s="10">
        <f>IF(Sätze!$B207="","",Sätze!$A207)</f>
        <v/>
      </c>
      <c r="B207" s="10">
        <f>IF(Sätze!$B207="","",Sätze!$B207)</f>
        <v/>
      </c>
      <c r="C207" s="26">
        <f>IF(N(Sätze!$H207)&gt;0,Sätze!$H207,0)</f>
        <v/>
      </c>
      <c r="D207" s="26">
        <f>IF(N(Sätze!$I207)&gt;0,Sätze!$I207,$C207)</f>
        <v/>
      </c>
      <c r="E207" s="26">
        <f>IF($C207=0,0,MOD($D207-$C207,52)+1)</f>
        <v/>
      </c>
      <c r="F207" s="27">
        <f>IF(OR($C207=0,$E207=0),0,ROUND(N(Sätze!$Q207)/$E207,3))</f>
        <v/>
      </c>
    </row>
    <row r="208">
      <c r="A208" s="10">
        <f>IF(Sätze!$B208="","",Sätze!$A208)</f>
        <v/>
      </c>
      <c r="B208" s="10">
        <f>IF(Sätze!$B208="","",Sätze!$B208)</f>
        <v/>
      </c>
      <c r="C208" s="26">
        <f>IF(N(Sätze!$H208)&gt;0,Sätze!$H208,0)</f>
        <v/>
      </c>
      <c r="D208" s="26">
        <f>IF(N(Sätze!$I208)&gt;0,Sätze!$I208,$C208)</f>
        <v/>
      </c>
      <c r="E208" s="26">
        <f>IF($C208=0,0,MOD($D208-$C208,52)+1)</f>
        <v/>
      </c>
      <c r="F208" s="27">
        <f>IF(OR($C208=0,$E208=0),0,ROUND(N(Sätze!$Q208)/$E208,3))</f>
        <v/>
      </c>
    </row>
    <row r="209">
      <c r="A209" s="10">
        <f>IF(Sätze!$B209="","",Sätze!$A209)</f>
        <v/>
      </c>
      <c r="B209" s="10">
        <f>IF(Sätze!$B209="","",Sätze!$B209)</f>
        <v/>
      </c>
      <c r="C209" s="26">
        <f>IF(N(Sätze!$H209)&gt;0,Sätze!$H209,0)</f>
        <v/>
      </c>
      <c r="D209" s="26">
        <f>IF(N(Sätze!$I209)&gt;0,Sätze!$I209,$C209)</f>
        <v/>
      </c>
      <c r="E209" s="26">
        <f>IF($C209=0,0,MOD($D209-$C209,52)+1)</f>
        <v/>
      </c>
      <c r="F209" s="27">
        <f>IF(OR($C209=0,$E209=0),0,ROUND(N(Sätze!$Q209)/$E209,3))</f>
        <v/>
      </c>
    </row>
    <row r="210">
      <c r="A210" s="10">
        <f>IF(Sätze!$B210="","",Sätze!$A210)</f>
        <v/>
      </c>
      <c r="B210" s="10">
        <f>IF(Sätze!$B210="","",Sätze!$B210)</f>
        <v/>
      </c>
      <c r="C210" s="26">
        <f>IF(N(Sätze!$H210)&gt;0,Sätze!$H210,0)</f>
        <v/>
      </c>
      <c r="D210" s="26">
        <f>IF(N(Sätze!$I210)&gt;0,Sätze!$I210,$C210)</f>
        <v/>
      </c>
      <c r="E210" s="26">
        <f>IF($C210=0,0,MOD($D210-$C210,52)+1)</f>
        <v/>
      </c>
      <c r="F210" s="27">
        <f>IF(OR($C210=0,$E210=0),0,ROUND(N(Sätze!$Q210)/$E210,3))</f>
        <v/>
      </c>
    </row>
    <row r="211">
      <c r="A211" s="10">
        <f>IF(Sätze!$B211="","",Sätze!$A211)</f>
        <v/>
      </c>
      <c r="B211" s="10">
        <f>IF(Sätze!$B211="","",Sätze!$B211)</f>
        <v/>
      </c>
      <c r="C211" s="26">
        <f>IF(N(Sätze!$H211)&gt;0,Sätze!$H211,0)</f>
        <v/>
      </c>
      <c r="D211" s="26">
        <f>IF(N(Sätze!$I211)&gt;0,Sätze!$I211,$C211)</f>
        <v/>
      </c>
      <c r="E211" s="26">
        <f>IF($C211=0,0,MOD($D211-$C211,52)+1)</f>
        <v/>
      </c>
      <c r="F211" s="27">
        <f>IF(OR($C211=0,$E211=0),0,ROUND(N(Sätze!$Q211)/$E211,3))</f>
        <v/>
      </c>
    </row>
    <row r="212">
      <c r="A212" s="10">
        <f>IF(Sätze!$B212="","",Sätze!$A212)</f>
        <v/>
      </c>
      <c r="B212" s="10">
        <f>IF(Sätze!$B212="","",Sätze!$B212)</f>
        <v/>
      </c>
      <c r="C212" s="26">
        <f>IF(N(Sätze!$H212)&gt;0,Sätze!$H212,0)</f>
        <v/>
      </c>
      <c r="D212" s="26">
        <f>IF(N(Sätze!$I212)&gt;0,Sätze!$I212,$C212)</f>
        <v/>
      </c>
      <c r="E212" s="26">
        <f>IF($C212=0,0,MOD($D212-$C212,52)+1)</f>
        <v/>
      </c>
      <c r="F212" s="27">
        <f>IF(OR($C212=0,$E212=0),0,ROUND(N(Sätze!$Q212)/$E212,3))</f>
        <v/>
      </c>
    </row>
    <row r="213">
      <c r="A213" s="10">
        <f>IF(Sätze!$B213="","",Sätze!$A213)</f>
        <v/>
      </c>
      <c r="B213" s="10">
        <f>IF(Sätze!$B213="","",Sätze!$B213)</f>
        <v/>
      </c>
      <c r="C213" s="26">
        <f>IF(N(Sätze!$H213)&gt;0,Sätze!$H213,0)</f>
        <v/>
      </c>
      <c r="D213" s="26">
        <f>IF(N(Sätze!$I213)&gt;0,Sätze!$I213,$C213)</f>
        <v/>
      </c>
      <c r="E213" s="26">
        <f>IF($C213=0,0,MOD($D213-$C213,52)+1)</f>
        <v/>
      </c>
      <c r="F213" s="27">
        <f>IF(OR($C213=0,$E213=0),0,ROUND(N(Sätze!$Q213)/$E213,3))</f>
        <v/>
      </c>
    </row>
    <row r="214">
      <c r="A214" s="10">
        <f>IF(Sätze!$B214="","",Sätze!$A214)</f>
        <v/>
      </c>
      <c r="B214" s="10">
        <f>IF(Sätze!$B214="","",Sätze!$B214)</f>
        <v/>
      </c>
      <c r="C214" s="26">
        <f>IF(N(Sätze!$H214)&gt;0,Sätze!$H214,0)</f>
        <v/>
      </c>
      <c r="D214" s="26">
        <f>IF(N(Sätze!$I214)&gt;0,Sätze!$I214,$C214)</f>
        <v/>
      </c>
      <c r="E214" s="26">
        <f>IF($C214=0,0,MOD($D214-$C214,52)+1)</f>
        <v/>
      </c>
      <c r="F214" s="27">
        <f>IF(OR($C214=0,$E214=0),0,ROUND(N(Sätze!$Q214)/$E214,3))</f>
        <v/>
      </c>
    </row>
    <row r="215">
      <c r="A215" s="10">
        <f>IF(Sätze!$B215="","",Sätze!$A215)</f>
        <v/>
      </c>
      <c r="B215" s="10">
        <f>IF(Sätze!$B215="","",Sätze!$B215)</f>
        <v/>
      </c>
      <c r="C215" s="26">
        <f>IF(N(Sätze!$H215)&gt;0,Sätze!$H215,0)</f>
        <v/>
      </c>
      <c r="D215" s="26">
        <f>IF(N(Sätze!$I215)&gt;0,Sätze!$I215,$C215)</f>
        <v/>
      </c>
      <c r="E215" s="26">
        <f>IF($C215=0,0,MOD($D215-$C215,52)+1)</f>
        <v/>
      </c>
      <c r="F215" s="27">
        <f>IF(OR($C215=0,$E215=0),0,ROUND(N(Sätze!$Q215)/$E215,3))</f>
        <v/>
      </c>
    </row>
    <row r="216">
      <c r="A216" s="10">
        <f>IF(Sätze!$B216="","",Sätze!$A216)</f>
        <v/>
      </c>
      <c r="B216" s="10">
        <f>IF(Sätze!$B216="","",Sätze!$B216)</f>
        <v/>
      </c>
      <c r="C216" s="26">
        <f>IF(N(Sätze!$H216)&gt;0,Sätze!$H216,0)</f>
        <v/>
      </c>
      <c r="D216" s="26">
        <f>IF(N(Sätze!$I216)&gt;0,Sätze!$I216,$C216)</f>
        <v/>
      </c>
      <c r="E216" s="26">
        <f>IF($C216=0,0,MOD($D216-$C216,52)+1)</f>
        <v/>
      </c>
      <c r="F216" s="27">
        <f>IF(OR($C216=0,$E216=0),0,ROUND(N(Sätze!$Q216)/$E216,3))</f>
        <v/>
      </c>
    </row>
    <row r="217">
      <c r="A217" s="10">
        <f>IF(Sätze!$B217="","",Sätze!$A217)</f>
        <v/>
      </c>
      <c r="B217" s="10">
        <f>IF(Sätze!$B217="","",Sätze!$B217)</f>
        <v/>
      </c>
      <c r="C217" s="26">
        <f>IF(N(Sätze!$H217)&gt;0,Sätze!$H217,0)</f>
        <v/>
      </c>
      <c r="D217" s="26">
        <f>IF(N(Sätze!$I217)&gt;0,Sätze!$I217,$C217)</f>
        <v/>
      </c>
      <c r="E217" s="26">
        <f>IF($C217=0,0,MOD($D217-$C217,52)+1)</f>
        <v/>
      </c>
      <c r="F217" s="27">
        <f>IF(OR($C217=0,$E217=0),0,ROUND(N(Sätze!$Q217)/$E217,3))</f>
        <v/>
      </c>
    </row>
    <row r="218">
      <c r="A218" s="10">
        <f>IF(Sätze!$B218="","",Sätze!$A218)</f>
        <v/>
      </c>
      <c r="B218" s="10">
        <f>IF(Sätze!$B218="","",Sätze!$B218)</f>
        <v/>
      </c>
      <c r="C218" s="26">
        <f>IF(N(Sätze!$H218)&gt;0,Sätze!$H218,0)</f>
        <v/>
      </c>
      <c r="D218" s="26">
        <f>IF(N(Sätze!$I218)&gt;0,Sätze!$I218,$C218)</f>
        <v/>
      </c>
      <c r="E218" s="26">
        <f>IF($C218=0,0,MOD($D218-$C218,52)+1)</f>
        <v/>
      </c>
      <c r="F218" s="27">
        <f>IF(OR($C218=0,$E218=0),0,ROUND(N(Sätze!$Q218)/$E218,3))</f>
        <v/>
      </c>
    </row>
    <row r="219">
      <c r="A219" s="10">
        <f>IF(Sätze!$B219="","",Sätze!$A219)</f>
        <v/>
      </c>
      <c r="B219" s="10">
        <f>IF(Sätze!$B219="","",Sätze!$B219)</f>
        <v/>
      </c>
      <c r="C219" s="26">
        <f>IF(N(Sätze!$H219)&gt;0,Sätze!$H219,0)</f>
        <v/>
      </c>
      <c r="D219" s="26">
        <f>IF(N(Sätze!$I219)&gt;0,Sätze!$I219,$C219)</f>
        <v/>
      </c>
      <c r="E219" s="26">
        <f>IF($C219=0,0,MOD($D219-$C219,52)+1)</f>
        <v/>
      </c>
      <c r="F219" s="27">
        <f>IF(OR($C219=0,$E219=0),0,ROUND(N(Sätze!$Q219)/$E219,3))</f>
        <v/>
      </c>
    </row>
    <row r="220">
      <c r="A220" s="10">
        <f>IF(Sätze!$B220="","",Sätze!$A220)</f>
        <v/>
      </c>
      <c r="B220" s="10">
        <f>IF(Sätze!$B220="","",Sätze!$B220)</f>
        <v/>
      </c>
      <c r="C220" s="26">
        <f>IF(N(Sätze!$H220)&gt;0,Sätze!$H220,0)</f>
        <v/>
      </c>
      <c r="D220" s="26">
        <f>IF(N(Sätze!$I220)&gt;0,Sätze!$I220,$C220)</f>
        <v/>
      </c>
      <c r="E220" s="26">
        <f>IF($C220=0,0,MOD($D220-$C220,52)+1)</f>
        <v/>
      </c>
      <c r="F220" s="27">
        <f>IF(OR($C220=0,$E220=0),0,ROUND(N(Sätze!$Q220)/$E220,3))</f>
        <v/>
      </c>
    </row>
    <row r="221">
      <c r="A221" s="10">
        <f>IF(Sätze!$B221="","",Sätze!$A221)</f>
        <v/>
      </c>
      <c r="B221" s="10">
        <f>IF(Sätze!$B221="","",Sätze!$B221)</f>
        <v/>
      </c>
      <c r="C221" s="26">
        <f>IF(N(Sätze!$H221)&gt;0,Sätze!$H221,0)</f>
        <v/>
      </c>
      <c r="D221" s="26">
        <f>IF(N(Sätze!$I221)&gt;0,Sätze!$I221,$C221)</f>
        <v/>
      </c>
      <c r="E221" s="26">
        <f>IF($C221=0,0,MOD($D221-$C221,52)+1)</f>
        <v/>
      </c>
      <c r="F221" s="27">
        <f>IF(OR($C221=0,$E221=0),0,ROUND(N(Sätze!$Q221)/$E221,3))</f>
        <v/>
      </c>
    </row>
    <row r="222">
      <c r="A222" s="10">
        <f>IF(Sätze!$B222="","",Sätze!$A222)</f>
        <v/>
      </c>
      <c r="B222" s="10">
        <f>IF(Sätze!$B222="","",Sätze!$B222)</f>
        <v/>
      </c>
      <c r="C222" s="26">
        <f>IF(N(Sätze!$H222)&gt;0,Sätze!$H222,0)</f>
        <v/>
      </c>
      <c r="D222" s="26">
        <f>IF(N(Sätze!$I222)&gt;0,Sätze!$I222,$C222)</f>
        <v/>
      </c>
      <c r="E222" s="26">
        <f>IF($C222=0,0,MOD($D222-$C222,52)+1)</f>
        <v/>
      </c>
      <c r="F222" s="27">
        <f>IF(OR($C222=0,$E222=0),0,ROUND(N(Sätze!$Q222)/$E222,3))</f>
        <v/>
      </c>
    </row>
    <row r="223">
      <c r="A223" s="10">
        <f>IF(Sätze!$B223="","",Sätze!$A223)</f>
        <v/>
      </c>
      <c r="B223" s="10">
        <f>IF(Sätze!$B223="","",Sätze!$B223)</f>
        <v/>
      </c>
      <c r="C223" s="26">
        <f>IF(N(Sätze!$H223)&gt;0,Sätze!$H223,0)</f>
        <v/>
      </c>
      <c r="D223" s="26">
        <f>IF(N(Sätze!$I223)&gt;0,Sätze!$I223,$C223)</f>
        <v/>
      </c>
      <c r="E223" s="26">
        <f>IF($C223=0,0,MOD($D223-$C223,52)+1)</f>
        <v/>
      </c>
      <c r="F223" s="27">
        <f>IF(OR($C223=0,$E223=0),0,ROUND(N(Sätze!$Q223)/$E223,3))</f>
        <v/>
      </c>
    </row>
    <row r="224">
      <c r="A224" s="10">
        <f>IF(Sätze!$B224="","",Sätze!$A224)</f>
        <v/>
      </c>
      <c r="B224" s="10">
        <f>IF(Sätze!$B224="","",Sätze!$B224)</f>
        <v/>
      </c>
      <c r="C224" s="26">
        <f>IF(N(Sätze!$H224)&gt;0,Sätze!$H224,0)</f>
        <v/>
      </c>
      <c r="D224" s="26">
        <f>IF(N(Sätze!$I224)&gt;0,Sätze!$I224,$C224)</f>
        <v/>
      </c>
      <c r="E224" s="26">
        <f>IF($C224=0,0,MOD($D224-$C224,52)+1)</f>
        <v/>
      </c>
      <c r="F224" s="27">
        <f>IF(OR($C224=0,$E224=0),0,ROUND(N(Sätze!$Q224)/$E224,3))</f>
        <v/>
      </c>
    </row>
    <row r="225">
      <c r="A225" s="10">
        <f>IF(Sätze!$B225="","",Sätze!$A225)</f>
        <v/>
      </c>
      <c r="B225" s="10">
        <f>IF(Sätze!$B225="","",Sätze!$B225)</f>
        <v/>
      </c>
      <c r="C225" s="26">
        <f>IF(N(Sätze!$H225)&gt;0,Sätze!$H225,0)</f>
        <v/>
      </c>
      <c r="D225" s="26">
        <f>IF(N(Sätze!$I225)&gt;0,Sätze!$I225,$C225)</f>
        <v/>
      </c>
      <c r="E225" s="26">
        <f>IF($C225=0,0,MOD($D225-$C225,52)+1)</f>
        <v/>
      </c>
      <c r="F225" s="27">
        <f>IF(OR($C225=0,$E225=0),0,ROUND(N(Sätze!$Q225)/$E225,3))</f>
        <v/>
      </c>
    </row>
    <row r="226">
      <c r="A226" s="10">
        <f>IF(Sätze!$B226="","",Sätze!$A226)</f>
        <v/>
      </c>
      <c r="B226" s="10">
        <f>IF(Sätze!$B226="","",Sätze!$B226)</f>
        <v/>
      </c>
      <c r="C226" s="26">
        <f>IF(N(Sätze!$H226)&gt;0,Sätze!$H226,0)</f>
        <v/>
      </c>
      <c r="D226" s="26">
        <f>IF(N(Sätze!$I226)&gt;0,Sätze!$I226,$C226)</f>
        <v/>
      </c>
      <c r="E226" s="26">
        <f>IF($C226=0,0,MOD($D226-$C226,52)+1)</f>
        <v/>
      </c>
      <c r="F226" s="27">
        <f>IF(OR($C226=0,$E226=0),0,ROUND(N(Sätze!$Q226)/$E226,3))</f>
        <v/>
      </c>
    </row>
    <row r="227">
      <c r="A227" s="10">
        <f>IF(Sätze!$B227="","",Sätze!$A227)</f>
        <v/>
      </c>
      <c r="B227" s="10">
        <f>IF(Sätze!$B227="","",Sätze!$B227)</f>
        <v/>
      </c>
      <c r="C227" s="26">
        <f>IF(N(Sätze!$H227)&gt;0,Sätze!$H227,0)</f>
        <v/>
      </c>
      <c r="D227" s="26">
        <f>IF(N(Sätze!$I227)&gt;0,Sätze!$I227,$C227)</f>
        <v/>
      </c>
      <c r="E227" s="26">
        <f>IF($C227=0,0,MOD($D227-$C227,52)+1)</f>
        <v/>
      </c>
      <c r="F227" s="27">
        <f>IF(OR($C227=0,$E227=0),0,ROUND(N(Sätze!$Q227)/$E227,3))</f>
        <v/>
      </c>
    </row>
    <row r="228">
      <c r="A228" s="10">
        <f>IF(Sätze!$B228="","",Sätze!$A228)</f>
        <v/>
      </c>
      <c r="B228" s="10">
        <f>IF(Sätze!$B228="","",Sätze!$B228)</f>
        <v/>
      </c>
      <c r="C228" s="26">
        <f>IF(N(Sätze!$H228)&gt;0,Sätze!$H228,0)</f>
        <v/>
      </c>
      <c r="D228" s="26">
        <f>IF(N(Sätze!$I228)&gt;0,Sätze!$I228,$C228)</f>
        <v/>
      </c>
      <c r="E228" s="26">
        <f>IF($C228=0,0,MOD($D228-$C228,52)+1)</f>
        <v/>
      </c>
      <c r="F228" s="27">
        <f>IF(OR($C228=0,$E228=0),0,ROUND(N(Sätze!$Q228)/$E228,3))</f>
        <v/>
      </c>
    </row>
    <row r="229">
      <c r="A229" s="10">
        <f>IF(Sätze!$B229="","",Sätze!$A229)</f>
        <v/>
      </c>
      <c r="B229" s="10">
        <f>IF(Sätze!$B229="","",Sätze!$B229)</f>
        <v/>
      </c>
      <c r="C229" s="26">
        <f>IF(N(Sätze!$H229)&gt;0,Sätze!$H229,0)</f>
        <v/>
      </c>
      <c r="D229" s="26">
        <f>IF(N(Sätze!$I229)&gt;0,Sätze!$I229,$C229)</f>
        <v/>
      </c>
      <c r="E229" s="26">
        <f>IF($C229=0,0,MOD($D229-$C229,52)+1)</f>
        <v/>
      </c>
      <c r="F229" s="27">
        <f>IF(OR($C229=0,$E229=0),0,ROUND(N(Sätze!$Q229)/$E229,3))</f>
        <v/>
      </c>
    </row>
    <row r="230">
      <c r="A230" s="10">
        <f>IF(Sätze!$B230="","",Sätze!$A230)</f>
        <v/>
      </c>
      <c r="B230" s="10">
        <f>IF(Sätze!$B230="","",Sätze!$B230)</f>
        <v/>
      </c>
      <c r="C230" s="26">
        <f>IF(N(Sätze!$H230)&gt;0,Sätze!$H230,0)</f>
        <v/>
      </c>
      <c r="D230" s="26">
        <f>IF(N(Sätze!$I230)&gt;0,Sätze!$I230,$C230)</f>
        <v/>
      </c>
      <c r="E230" s="26">
        <f>IF($C230=0,0,MOD($D230-$C230,52)+1)</f>
        <v/>
      </c>
      <c r="F230" s="27">
        <f>IF(OR($C230=0,$E230=0),0,ROUND(N(Sätze!$Q230)/$E230,3))</f>
        <v/>
      </c>
    </row>
    <row r="231">
      <c r="A231" s="10">
        <f>IF(Sätze!$B231="","",Sätze!$A231)</f>
        <v/>
      </c>
      <c r="B231" s="10">
        <f>IF(Sätze!$B231="","",Sätze!$B231)</f>
        <v/>
      </c>
      <c r="C231" s="26">
        <f>IF(N(Sätze!$H231)&gt;0,Sätze!$H231,0)</f>
        <v/>
      </c>
      <c r="D231" s="26">
        <f>IF(N(Sätze!$I231)&gt;0,Sätze!$I231,$C231)</f>
        <v/>
      </c>
      <c r="E231" s="26">
        <f>IF($C231=0,0,MOD($D231-$C231,52)+1)</f>
        <v/>
      </c>
      <c r="F231" s="27">
        <f>IF(OR($C231=0,$E231=0),0,ROUND(N(Sätze!$Q231)/$E231,3))</f>
        <v/>
      </c>
    </row>
    <row r="232">
      <c r="A232" s="10">
        <f>IF(Sätze!$B232="","",Sätze!$A232)</f>
        <v/>
      </c>
      <c r="B232" s="10">
        <f>IF(Sätze!$B232="","",Sätze!$B232)</f>
        <v/>
      </c>
      <c r="C232" s="26">
        <f>IF(N(Sätze!$H232)&gt;0,Sätze!$H232,0)</f>
        <v/>
      </c>
      <c r="D232" s="26">
        <f>IF(N(Sätze!$I232)&gt;0,Sätze!$I232,$C232)</f>
        <v/>
      </c>
      <c r="E232" s="26">
        <f>IF($C232=0,0,MOD($D232-$C232,52)+1)</f>
        <v/>
      </c>
      <c r="F232" s="27">
        <f>IF(OR($C232=0,$E232=0),0,ROUND(N(Sätze!$Q232)/$E232,3))</f>
        <v/>
      </c>
    </row>
    <row r="233">
      <c r="A233" s="10">
        <f>IF(Sätze!$B233="","",Sätze!$A233)</f>
        <v/>
      </c>
      <c r="B233" s="10">
        <f>IF(Sätze!$B233="","",Sätze!$B233)</f>
        <v/>
      </c>
      <c r="C233" s="26">
        <f>IF(N(Sätze!$H233)&gt;0,Sätze!$H233,0)</f>
        <v/>
      </c>
      <c r="D233" s="26">
        <f>IF(N(Sätze!$I233)&gt;0,Sätze!$I233,$C233)</f>
        <v/>
      </c>
      <c r="E233" s="26">
        <f>IF($C233=0,0,MOD($D233-$C233,52)+1)</f>
        <v/>
      </c>
      <c r="F233" s="27">
        <f>IF(OR($C233=0,$E233=0),0,ROUND(N(Sätze!$Q233)/$E233,3))</f>
        <v/>
      </c>
    </row>
    <row r="234">
      <c r="A234" s="10">
        <f>IF(Sätze!$B234="","",Sätze!$A234)</f>
        <v/>
      </c>
      <c r="B234" s="10">
        <f>IF(Sätze!$B234="","",Sätze!$B234)</f>
        <v/>
      </c>
      <c r="C234" s="26">
        <f>IF(N(Sätze!$H234)&gt;0,Sätze!$H234,0)</f>
        <v/>
      </c>
      <c r="D234" s="26">
        <f>IF(N(Sätze!$I234)&gt;0,Sätze!$I234,$C234)</f>
        <v/>
      </c>
      <c r="E234" s="26">
        <f>IF($C234=0,0,MOD($D234-$C234,52)+1)</f>
        <v/>
      </c>
      <c r="F234" s="27">
        <f>IF(OR($C234=0,$E234=0),0,ROUND(N(Sätze!$Q234)/$E234,3))</f>
        <v/>
      </c>
    </row>
    <row r="235">
      <c r="A235" s="10">
        <f>IF(Sätze!$B235="","",Sätze!$A235)</f>
        <v/>
      </c>
      <c r="B235" s="10">
        <f>IF(Sätze!$B235="","",Sätze!$B235)</f>
        <v/>
      </c>
      <c r="C235" s="26">
        <f>IF(N(Sätze!$H235)&gt;0,Sätze!$H235,0)</f>
        <v/>
      </c>
      <c r="D235" s="26">
        <f>IF(N(Sätze!$I235)&gt;0,Sätze!$I235,$C235)</f>
        <v/>
      </c>
      <c r="E235" s="26">
        <f>IF($C235=0,0,MOD($D235-$C235,52)+1)</f>
        <v/>
      </c>
      <c r="F235" s="27">
        <f>IF(OR($C235=0,$E235=0),0,ROUND(N(Sätze!$Q235)/$E235,3))</f>
        <v/>
      </c>
    </row>
    <row r="236">
      <c r="A236" s="10">
        <f>IF(Sätze!$B236="","",Sätze!$A236)</f>
        <v/>
      </c>
      <c r="B236" s="10">
        <f>IF(Sätze!$B236="","",Sätze!$B236)</f>
        <v/>
      </c>
      <c r="C236" s="26">
        <f>IF(N(Sätze!$H236)&gt;0,Sätze!$H236,0)</f>
        <v/>
      </c>
      <c r="D236" s="26">
        <f>IF(N(Sätze!$I236)&gt;0,Sätze!$I236,$C236)</f>
        <v/>
      </c>
      <c r="E236" s="26">
        <f>IF($C236=0,0,MOD($D236-$C236,52)+1)</f>
        <v/>
      </c>
      <c r="F236" s="27">
        <f>IF(OR($C236=0,$E236=0),0,ROUND(N(Sätze!$Q236)/$E236,3))</f>
        <v/>
      </c>
    </row>
    <row r="237">
      <c r="A237" s="10">
        <f>IF(Sätze!$B237="","",Sätze!$A237)</f>
        <v/>
      </c>
      <c r="B237" s="10">
        <f>IF(Sätze!$B237="","",Sätze!$B237)</f>
        <v/>
      </c>
      <c r="C237" s="26">
        <f>IF(N(Sätze!$H237)&gt;0,Sätze!$H237,0)</f>
        <v/>
      </c>
      <c r="D237" s="26">
        <f>IF(N(Sätze!$I237)&gt;0,Sätze!$I237,$C237)</f>
        <v/>
      </c>
      <c r="E237" s="26">
        <f>IF($C237=0,0,MOD($D237-$C237,52)+1)</f>
        <v/>
      </c>
      <c r="F237" s="27">
        <f>IF(OR($C237=0,$E237=0),0,ROUND(N(Sätze!$Q237)/$E237,3))</f>
        <v/>
      </c>
    </row>
    <row r="238">
      <c r="A238" s="10">
        <f>IF(Sätze!$B238="","",Sätze!$A238)</f>
        <v/>
      </c>
      <c r="B238" s="10">
        <f>IF(Sätze!$B238="","",Sätze!$B238)</f>
        <v/>
      </c>
      <c r="C238" s="26">
        <f>IF(N(Sätze!$H238)&gt;0,Sätze!$H238,0)</f>
        <v/>
      </c>
      <c r="D238" s="26">
        <f>IF(N(Sätze!$I238)&gt;0,Sätze!$I238,$C238)</f>
        <v/>
      </c>
      <c r="E238" s="26">
        <f>IF($C238=0,0,MOD($D238-$C238,52)+1)</f>
        <v/>
      </c>
      <c r="F238" s="27">
        <f>IF(OR($C238=0,$E238=0),0,ROUND(N(Sätze!$Q238)/$E238,3))</f>
        <v/>
      </c>
    </row>
    <row r="239">
      <c r="A239" s="10">
        <f>IF(Sätze!$B239="","",Sätze!$A239)</f>
        <v/>
      </c>
      <c r="B239" s="10">
        <f>IF(Sätze!$B239="","",Sätze!$B239)</f>
        <v/>
      </c>
      <c r="C239" s="26">
        <f>IF(N(Sätze!$H239)&gt;0,Sätze!$H239,0)</f>
        <v/>
      </c>
      <c r="D239" s="26">
        <f>IF(N(Sätze!$I239)&gt;0,Sätze!$I239,$C239)</f>
        <v/>
      </c>
      <c r="E239" s="26">
        <f>IF($C239=0,0,MOD($D239-$C239,52)+1)</f>
        <v/>
      </c>
      <c r="F239" s="27">
        <f>IF(OR($C239=0,$E239=0),0,ROUND(N(Sätze!$Q239)/$E239,3))</f>
        <v/>
      </c>
    </row>
    <row r="240">
      <c r="A240" s="10">
        <f>IF(Sätze!$B240="","",Sätze!$A240)</f>
        <v/>
      </c>
      <c r="B240" s="10">
        <f>IF(Sätze!$B240="","",Sätze!$B240)</f>
        <v/>
      </c>
      <c r="C240" s="26">
        <f>IF(N(Sätze!$H240)&gt;0,Sätze!$H240,0)</f>
        <v/>
      </c>
      <c r="D240" s="26">
        <f>IF(N(Sätze!$I240)&gt;0,Sätze!$I240,$C240)</f>
        <v/>
      </c>
      <c r="E240" s="26">
        <f>IF($C240=0,0,MOD($D240-$C240,52)+1)</f>
        <v/>
      </c>
      <c r="F240" s="27">
        <f>IF(OR($C240=0,$E240=0),0,ROUND(N(Sätze!$Q240)/$E240,3))</f>
        <v/>
      </c>
    </row>
    <row r="241">
      <c r="A241" s="10">
        <f>IF(Sätze!$B241="","",Sätze!$A241)</f>
        <v/>
      </c>
      <c r="B241" s="10">
        <f>IF(Sätze!$B241="","",Sätze!$B241)</f>
        <v/>
      </c>
      <c r="C241" s="26">
        <f>IF(N(Sätze!$H241)&gt;0,Sätze!$H241,0)</f>
        <v/>
      </c>
      <c r="D241" s="26">
        <f>IF(N(Sätze!$I241)&gt;0,Sätze!$I241,$C241)</f>
        <v/>
      </c>
      <c r="E241" s="26">
        <f>IF($C241=0,0,MOD($D241-$C241,52)+1)</f>
        <v/>
      </c>
      <c r="F241" s="27">
        <f>IF(OR($C241=0,$E241=0),0,ROUND(N(Sätze!$Q241)/$E241,3))</f>
        <v/>
      </c>
    </row>
    <row r="242">
      <c r="A242" s="10">
        <f>IF(Sätze!$B242="","",Sätze!$A242)</f>
        <v/>
      </c>
      <c r="B242" s="10">
        <f>IF(Sätze!$B242="","",Sätze!$B242)</f>
        <v/>
      </c>
      <c r="C242" s="26">
        <f>IF(N(Sätze!$H242)&gt;0,Sätze!$H242,0)</f>
        <v/>
      </c>
      <c r="D242" s="26">
        <f>IF(N(Sätze!$I242)&gt;0,Sätze!$I242,$C242)</f>
        <v/>
      </c>
      <c r="E242" s="26">
        <f>IF($C242=0,0,MOD($D242-$C242,52)+1)</f>
        <v/>
      </c>
      <c r="F242" s="27">
        <f>IF(OR($C242=0,$E242=0),0,ROUND(N(Sätze!$Q242)/$E242,3))</f>
        <v/>
      </c>
    </row>
    <row r="243">
      <c r="A243" s="10">
        <f>IF(Sätze!$B243="","",Sätze!$A243)</f>
        <v/>
      </c>
      <c r="B243" s="10">
        <f>IF(Sätze!$B243="","",Sätze!$B243)</f>
        <v/>
      </c>
      <c r="C243" s="26">
        <f>IF(N(Sätze!$H243)&gt;0,Sätze!$H243,0)</f>
        <v/>
      </c>
      <c r="D243" s="26">
        <f>IF(N(Sätze!$I243)&gt;0,Sätze!$I243,$C243)</f>
        <v/>
      </c>
      <c r="E243" s="26">
        <f>IF($C243=0,0,MOD($D243-$C243,52)+1)</f>
        <v/>
      </c>
      <c r="F243" s="27">
        <f>IF(OR($C243=0,$E243=0),0,ROUND(N(Sätze!$Q243)/$E243,3))</f>
        <v/>
      </c>
    </row>
    <row r="244">
      <c r="A244" s="10">
        <f>IF(Sätze!$B244="","",Sätze!$A244)</f>
        <v/>
      </c>
      <c r="B244" s="10">
        <f>IF(Sätze!$B244="","",Sätze!$B244)</f>
        <v/>
      </c>
      <c r="C244" s="26">
        <f>IF(N(Sätze!$H244)&gt;0,Sätze!$H244,0)</f>
        <v/>
      </c>
      <c r="D244" s="26">
        <f>IF(N(Sätze!$I244)&gt;0,Sätze!$I244,$C244)</f>
        <v/>
      </c>
      <c r="E244" s="26">
        <f>IF($C244=0,0,MOD($D244-$C244,52)+1)</f>
        <v/>
      </c>
      <c r="F244" s="27">
        <f>IF(OR($C244=0,$E244=0),0,ROUND(N(Sätze!$Q244)/$E244,3))</f>
        <v/>
      </c>
    </row>
    <row r="245">
      <c r="A245" s="10">
        <f>IF(Sätze!$B245="","",Sätze!$A245)</f>
        <v/>
      </c>
      <c r="B245" s="10">
        <f>IF(Sätze!$B245="","",Sätze!$B245)</f>
        <v/>
      </c>
      <c r="C245" s="26">
        <f>IF(N(Sätze!$H245)&gt;0,Sätze!$H245,0)</f>
        <v/>
      </c>
      <c r="D245" s="26">
        <f>IF(N(Sätze!$I245)&gt;0,Sätze!$I245,$C245)</f>
        <v/>
      </c>
      <c r="E245" s="26">
        <f>IF($C245=0,0,MOD($D245-$C245,52)+1)</f>
        <v/>
      </c>
      <c r="F245" s="27">
        <f>IF(OR($C245=0,$E245=0),0,ROUND(N(Sätze!$Q245)/$E245,3))</f>
        <v/>
      </c>
    </row>
    <row r="246">
      <c r="A246" s="10">
        <f>IF(Sätze!$B246="","",Sätze!$A246)</f>
        <v/>
      </c>
      <c r="B246" s="10">
        <f>IF(Sätze!$B246="","",Sätze!$B246)</f>
        <v/>
      </c>
      <c r="C246" s="26">
        <f>IF(N(Sätze!$H246)&gt;0,Sätze!$H246,0)</f>
        <v/>
      </c>
      <c r="D246" s="26">
        <f>IF(N(Sätze!$I246)&gt;0,Sätze!$I246,$C246)</f>
        <v/>
      </c>
      <c r="E246" s="26">
        <f>IF($C246=0,0,MOD($D246-$C246,52)+1)</f>
        <v/>
      </c>
      <c r="F246" s="27">
        <f>IF(OR($C246=0,$E246=0),0,ROUND(N(Sätze!$Q246)/$E246,3))</f>
        <v/>
      </c>
    </row>
    <row r="247">
      <c r="A247" s="10">
        <f>IF(Sätze!$B247="","",Sätze!$A247)</f>
        <v/>
      </c>
      <c r="B247" s="10">
        <f>IF(Sätze!$B247="","",Sätze!$B247)</f>
        <v/>
      </c>
      <c r="C247" s="26">
        <f>IF(N(Sätze!$H247)&gt;0,Sätze!$H247,0)</f>
        <v/>
      </c>
      <c r="D247" s="26">
        <f>IF(N(Sätze!$I247)&gt;0,Sätze!$I247,$C247)</f>
        <v/>
      </c>
      <c r="E247" s="26">
        <f>IF($C247=0,0,MOD($D247-$C247,52)+1)</f>
        <v/>
      </c>
      <c r="F247" s="27">
        <f>IF(OR($C247=0,$E247=0),0,ROUND(N(Sätze!$Q247)/$E247,3))</f>
        <v/>
      </c>
    </row>
    <row r="248">
      <c r="A248" s="10">
        <f>IF(Sätze!$B248="","",Sätze!$A248)</f>
        <v/>
      </c>
      <c r="B248" s="10">
        <f>IF(Sätze!$B248="","",Sätze!$B248)</f>
        <v/>
      </c>
      <c r="C248" s="26">
        <f>IF(N(Sätze!$H248)&gt;0,Sätze!$H248,0)</f>
        <v/>
      </c>
      <c r="D248" s="26">
        <f>IF(N(Sätze!$I248)&gt;0,Sätze!$I248,$C248)</f>
        <v/>
      </c>
      <c r="E248" s="26">
        <f>IF($C248=0,0,MOD($D248-$C248,52)+1)</f>
        <v/>
      </c>
      <c r="F248" s="27">
        <f>IF(OR($C248=0,$E248=0),0,ROUND(N(Sätze!$Q248)/$E248,3))</f>
        <v/>
      </c>
    </row>
    <row r="249">
      <c r="A249" s="10">
        <f>IF(Sätze!$B249="","",Sätze!$A249)</f>
        <v/>
      </c>
      <c r="B249" s="10">
        <f>IF(Sätze!$B249="","",Sätze!$B249)</f>
        <v/>
      </c>
      <c r="C249" s="26">
        <f>IF(N(Sätze!$H249)&gt;0,Sätze!$H249,0)</f>
        <v/>
      </c>
      <c r="D249" s="26">
        <f>IF(N(Sätze!$I249)&gt;0,Sätze!$I249,$C249)</f>
        <v/>
      </c>
      <c r="E249" s="26">
        <f>IF($C249=0,0,MOD($D249-$C249,52)+1)</f>
        <v/>
      </c>
      <c r="F249" s="27">
        <f>IF(OR($C249=0,$E249=0),0,ROUND(N(Sätze!$Q249)/$E249,3))</f>
        <v/>
      </c>
    </row>
    <row r="250">
      <c r="A250" s="10">
        <f>IF(Sätze!$B250="","",Sätze!$A250)</f>
        <v/>
      </c>
      <c r="B250" s="10">
        <f>IF(Sätze!$B250="","",Sätze!$B250)</f>
        <v/>
      </c>
      <c r="C250" s="26">
        <f>IF(N(Sätze!$H250)&gt;0,Sätze!$H250,0)</f>
        <v/>
      </c>
      <c r="D250" s="26">
        <f>IF(N(Sätze!$I250)&gt;0,Sätze!$I250,$C250)</f>
        <v/>
      </c>
      <c r="E250" s="26">
        <f>IF($C250=0,0,MOD($D250-$C250,52)+1)</f>
        <v/>
      </c>
      <c r="F250" s="27">
        <f>IF(OR($C250=0,$E250=0),0,ROUND(N(Sätze!$Q250)/$E250,3))</f>
        <v/>
      </c>
    </row>
    <row r="251">
      <c r="A251" s="10">
        <f>IF(Sätze!$B251="","",Sätze!$A251)</f>
        <v/>
      </c>
      <c r="B251" s="10">
        <f>IF(Sätze!$B251="","",Sätze!$B251)</f>
        <v/>
      </c>
      <c r="C251" s="26">
        <f>IF(N(Sätze!$H251)&gt;0,Sätze!$H251,0)</f>
        <v/>
      </c>
      <c r="D251" s="26">
        <f>IF(N(Sätze!$I251)&gt;0,Sätze!$I251,$C251)</f>
        <v/>
      </c>
      <c r="E251" s="26">
        <f>IF($C251=0,0,MOD($D251-$C251,52)+1)</f>
        <v/>
      </c>
      <c r="F251" s="27">
        <f>IF(OR($C251=0,$E251=0),0,ROUND(N(Sätze!$Q251)/$E251,3))</f>
        <v/>
      </c>
    </row>
  </sheetData>
  <pageMargins left="0.75" right="0.75" top="1" bottom="1" header="0.5" footer="0.5"/>
  <pageSetup orientation="landscape" fitToHeight="0" fitToWidth="1"/>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fitToPage="1"/>
  </sheetPr>
  <dimension ref="A1:L25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26" customWidth="1" min="2" max="2"/>
    <col width="18" customWidth="1" min="3" max="3"/>
    <col width="15" customWidth="1" min="4" max="4"/>
    <col width="15" customWidth="1" min="5" max="5"/>
    <col width="13" customWidth="1" min="6" max="6"/>
    <col width="10" customWidth="1" min="7" max="7"/>
    <col width="12" customWidth="1" min="8" max="8"/>
    <col width="13" customWidth="1" min="9" max="9"/>
    <col width="18" customWidth="1" min="10" max="10"/>
    <col width="12" customWidth="1" min="11" max="11"/>
    <col width="14" customWidth="1" min="12" max="12"/>
  </cols>
  <sheetData>
    <row r="1" ht="42" customHeight="1">
      <c r="A1" s="12" t="inlineStr">
        <is>
          <t>Satz</t>
        </is>
      </c>
      <c r="B1" s="12" t="inlineStr">
        <is>
          <t>Kultur</t>
        </is>
      </c>
      <c r="C1" s="12" t="inlineStr">
        <is>
          <t>Beet</t>
        </is>
      </c>
      <c r="D1" s="12" t="inlineStr">
        <is>
          <t>erwartete Menge</t>
        </is>
      </c>
      <c r="E1" s="12" t="inlineStr">
        <is>
          <t>Preis je Einheit</t>
        </is>
      </c>
      <c r="F1" s="12" t="inlineStr">
        <is>
          <t>Erlös (€)</t>
        </is>
      </c>
      <c r="G1" s="12" t="inlineStr">
        <is>
          <t>Stunden</t>
        </is>
      </c>
      <c r="H1" s="12" t="inlineStr">
        <is>
          <t>Arbeit (€)</t>
        </is>
      </c>
      <c r="I1" s="12" t="inlineStr">
        <is>
          <t>Material (€)</t>
        </is>
      </c>
      <c r="J1" s="12" t="inlineStr">
        <is>
          <t>Deckungsbeitrag (€)</t>
        </is>
      </c>
      <c r="K1" s="12" t="inlineStr">
        <is>
          <t>DB je m²</t>
        </is>
      </c>
      <c r="L1" s="12" t="inlineStr">
        <is>
          <t>DB je Stunde</t>
        </is>
      </c>
    </row>
    <row r="2">
      <c r="A2" s="10">
        <f>IF(Sätze!$B2="","",Sätze!$A2)</f>
        <v/>
      </c>
      <c r="B2" s="10">
        <f>IF(Sätze!$B2="","",Sätze!$B2)</f>
        <v/>
      </c>
      <c r="C2" s="10">
        <f>IF($B2="","",Sätze!$E2)</f>
        <v/>
      </c>
      <c r="D2" s="15">
        <f>IF($B2="","",Sätze!$Q2)</f>
        <v/>
      </c>
      <c r="E2" s="15">
        <f>IF($B2="","",IFERROR(INDEX(Ökonomie!$C$9:$C$88,MATCH($B2,Ökonomie!$B$9:$B$88,0)),0))</f>
        <v/>
      </c>
      <c r="F2" s="15">
        <f>IF($B2="","",ROUND(N($D2)*N($E2),2))</f>
        <v/>
      </c>
      <c r="G2" s="28">
        <f>IF($B2="","",Sätze!$S2)</f>
        <v/>
      </c>
      <c r="H2" s="15">
        <f>IF($B2="","",ROUND(N($G2)*Ökonomie!$C$5,2))</f>
        <v/>
      </c>
      <c r="I2" s="15">
        <f>IF($B2="","",Sätze!$T2)</f>
        <v/>
      </c>
      <c r="J2" s="15">
        <f>IF($B2="","",ROUND(N($F2)-N($H2)-N($I2),2))</f>
        <v/>
      </c>
      <c r="K2" s="15">
        <f>IF(OR($B2="",N(Sätze!$J2)*N(Sätze!$K2)=0),"",ROUND($J2/(Sätze!$J2*Sätze!$K2),2))</f>
        <v/>
      </c>
      <c r="L2" s="15">
        <f>IF(OR($B2="",N($G2)=0),"",ROUND($J2/$G2,2))</f>
        <v/>
      </c>
    </row>
    <row r="3">
      <c r="A3" s="10">
        <f>IF(Sätze!$B3="","",Sätze!$A3)</f>
        <v/>
      </c>
      <c r="B3" s="10">
        <f>IF(Sätze!$B3="","",Sätze!$B3)</f>
        <v/>
      </c>
      <c r="C3" s="10">
        <f>IF($B3="","",Sätze!$E3)</f>
        <v/>
      </c>
      <c r="D3" s="15">
        <f>IF($B3="","",Sätze!$Q3)</f>
        <v/>
      </c>
      <c r="E3" s="15">
        <f>IF($B3="","",IFERROR(INDEX(Ökonomie!$C$9:$C$88,MATCH($B3,Ökonomie!$B$9:$B$88,0)),0))</f>
        <v/>
      </c>
      <c r="F3" s="15">
        <f>IF($B3="","",ROUND(N($D3)*N($E3),2))</f>
        <v/>
      </c>
      <c r="G3" s="28">
        <f>IF($B3="","",Sätze!$S3)</f>
        <v/>
      </c>
      <c r="H3" s="15">
        <f>IF($B3="","",ROUND(N($G3)*Ökonomie!$C$5,2))</f>
        <v/>
      </c>
      <c r="I3" s="15">
        <f>IF($B3="","",Sätze!$T3)</f>
        <v/>
      </c>
      <c r="J3" s="15">
        <f>IF($B3="","",ROUND(N($F3)-N($H3)-N($I3),2))</f>
        <v/>
      </c>
      <c r="K3" s="15">
        <f>IF(OR($B3="",N(Sätze!$J3)*N(Sätze!$K3)=0),"",ROUND($J3/(Sätze!$J3*Sätze!$K3),2))</f>
        <v/>
      </c>
      <c r="L3" s="15">
        <f>IF(OR($B3="",N($G3)=0),"",ROUND($J3/$G3,2))</f>
        <v/>
      </c>
    </row>
    <row r="4">
      <c r="A4" s="10">
        <f>IF(Sätze!$B4="","",Sätze!$A4)</f>
        <v/>
      </c>
      <c r="B4" s="10">
        <f>IF(Sätze!$B4="","",Sätze!$B4)</f>
        <v/>
      </c>
      <c r="C4" s="10">
        <f>IF($B4="","",Sätze!$E4)</f>
        <v/>
      </c>
      <c r="D4" s="15">
        <f>IF($B4="","",Sätze!$Q4)</f>
        <v/>
      </c>
      <c r="E4" s="15">
        <f>IF($B4="","",IFERROR(INDEX(Ökonomie!$C$9:$C$88,MATCH($B4,Ökonomie!$B$9:$B$88,0)),0))</f>
        <v/>
      </c>
      <c r="F4" s="15">
        <f>IF($B4="","",ROUND(N($D4)*N($E4),2))</f>
        <v/>
      </c>
      <c r="G4" s="28">
        <f>IF($B4="","",Sätze!$S4)</f>
        <v/>
      </c>
      <c r="H4" s="15">
        <f>IF($B4="","",ROUND(N($G4)*Ökonomie!$C$5,2))</f>
        <v/>
      </c>
      <c r="I4" s="15">
        <f>IF($B4="","",Sätze!$T4)</f>
        <v/>
      </c>
      <c r="J4" s="15">
        <f>IF($B4="","",ROUND(N($F4)-N($H4)-N($I4),2))</f>
        <v/>
      </c>
      <c r="K4" s="15">
        <f>IF(OR($B4="",N(Sätze!$J4)*N(Sätze!$K4)=0),"",ROUND($J4/(Sätze!$J4*Sätze!$K4),2))</f>
        <v/>
      </c>
      <c r="L4" s="15">
        <f>IF(OR($B4="",N($G4)=0),"",ROUND($J4/$G4,2))</f>
        <v/>
      </c>
    </row>
    <row r="5">
      <c r="A5" s="10">
        <f>IF(Sätze!$B5="","",Sätze!$A5)</f>
        <v/>
      </c>
      <c r="B5" s="10">
        <f>IF(Sätze!$B5="","",Sätze!$B5)</f>
        <v/>
      </c>
      <c r="C5" s="10">
        <f>IF($B5="","",Sätze!$E5)</f>
        <v/>
      </c>
      <c r="D5" s="15">
        <f>IF($B5="","",Sätze!$Q5)</f>
        <v/>
      </c>
      <c r="E5" s="15">
        <f>IF($B5="","",IFERROR(INDEX(Ökonomie!$C$9:$C$88,MATCH($B5,Ökonomie!$B$9:$B$88,0)),0))</f>
        <v/>
      </c>
      <c r="F5" s="15">
        <f>IF($B5="","",ROUND(N($D5)*N($E5),2))</f>
        <v/>
      </c>
      <c r="G5" s="28">
        <f>IF($B5="","",Sätze!$S5)</f>
        <v/>
      </c>
      <c r="H5" s="15">
        <f>IF($B5="","",ROUND(N($G5)*Ökonomie!$C$5,2))</f>
        <v/>
      </c>
      <c r="I5" s="15">
        <f>IF($B5="","",Sätze!$T5)</f>
        <v/>
      </c>
      <c r="J5" s="15">
        <f>IF($B5="","",ROUND(N($F5)-N($H5)-N($I5),2))</f>
        <v/>
      </c>
      <c r="K5" s="15">
        <f>IF(OR($B5="",N(Sätze!$J5)*N(Sätze!$K5)=0),"",ROUND($J5/(Sätze!$J5*Sätze!$K5),2))</f>
        <v/>
      </c>
      <c r="L5" s="15">
        <f>IF(OR($B5="",N($G5)=0),"",ROUND($J5/$G5,2))</f>
        <v/>
      </c>
    </row>
    <row r="6">
      <c r="A6" s="10">
        <f>IF(Sätze!$B6="","",Sätze!$A6)</f>
        <v/>
      </c>
      <c r="B6" s="10">
        <f>IF(Sätze!$B6="","",Sätze!$B6)</f>
        <v/>
      </c>
      <c r="C6" s="10">
        <f>IF($B6="","",Sätze!$E6)</f>
        <v/>
      </c>
      <c r="D6" s="15">
        <f>IF($B6="","",Sätze!$Q6)</f>
        <v/>
      </c>
      <c r="E6" s="15">
        <f>IF($B6="","",IFERROR(INDEX(Ökonomie!$C$9:$C$88,MATCH($B6,Ökonomie!$B$9:$B$88,0)),0))</f>
        <v/>
      </c>
      <c r="F6" s="15">
        <f>IF($B6="","",ROUND(N($D6)*N($E6),2))</f>
        <v/>
      </c>
      <c r="G6" s="28">
        <f>IF($B6="","",Sätze!$S6)</f>
        <v/>
      </c>
      <c r="H6" s="15">
        <f>IF($B6="","",ROUND(N($G6)*Ökonomie!$C$5,2))</f>
        <v/>
      </c>
      <c r="I6" s="15">
        <f>IF($B6="","",Sätze!$T6)</f>
        <v/>
      </c>
      <c r="J6" s="15">
        <f>IF($B6="","",ROUND(N($F6)-N($H6)-N($I6),2))</f>
        <v/>
      </c>
      <c r="K6" s="15">
        <f>IF(OR($B6="",N(Sätze!$J6)*N(Sätze!$K6)=0),"",ROUND($J6/(Sätze!$J6*Sätze!$K6),2))</f>
        <v/>
      </c>
      <c r="L6" s="15">
        <f>IF(OR($B6="",N($G6)=0),"",ROUND($J6/$G6,2))</f>
        <v/>
      </c>
    </row>
    <row r="7">
      <c r="A7" s="10">
        <f>IF(Sätze!$B7="","",Sätze!$A7)</f>
        <v/>
      </c>
      <c r="B7" s="10">
        <f>IF(Sätze!$B7="","",Sätze!$B7)</f>
        <v/>
      </c>
      <c r="C7" s="10">
        <f>IF($B7="","",Sätze!$E7)</f>
        <v/>
      </c>
      <c r="D7" s="15">
        <f>IF($B7="","",Sätze!$Q7)</f>
        <v/>
      </c>
      <c r="E7" s="15">
        <f>IF($B7="","",IFERROR(INDEX(Ökonomie!$C$9:$C$88,MATCH($B7,Ökonomie!$B$9:$B$88,0)),0))</f>
        <v/>
      </c>
      <c r="F7" s="15">
        <f>IF($B7="","",ROUND(N($D7)*N($E7),2))</f>
        <v/>
      </c>
      <c r="G7" s="28">
        <f>IF($B7="","",Sätze!$S7)</f>
        <v/>
      </c>
      <c r="H7" s="15">
        <f>IF($B7="","",ROUND(N($G7)*Ökonomie!$C$5,2))</f>
        <v/>
      </c>
      <c r="I7" s="15">
        <f>IF($B7="","",Sätze!$T7)</f>
        <v/>
      </c>
      <c r="J7" s="15">
        <f>IF($B7="","",ROUND(N($F7)-N($H7)-N($I7),2))</f>
        <v/>
      </c>
      <c r="K7" s="15">
        <f>IF(OR($B7="",N(Sätze!$J7)*N(Sätze!$K7)=0),"",ROUND($J7/(Sätze!$J7*Sätze!$K7),2))</f>
        <v/>
      </c>
      <c r="L7" s="15">
        <f>IF(OR($B7="",N($G7)=0),"",ROUND($J7/$G7,2))</f>
        <v/>
      </c>
    </row>
    <row r="8">
      <c r="A8" s="10">
        <f>IF(Sätze!$B8="","",Sätze!$A8)</f>
        <v/>
      </c>
      <c r="B8" s="10">
        <f>IF(Sätze!$B8="","",Sätze!$B8)</f>
        <v/>
      </c>
      <c r="C8" s="10">
        <f>IF($B8="","",Sätze!$E8)</f>
        <v/>
      </c>
      <c r="D8" s="15">
        <f>IF($B8="","",Sätze!$Q8)</f>
        <v/>
      </c>
      <c r="E8" s="15">
        <f>IF($B8="","",IFERROR(INDEX(Ökonomie!$C$9:$C$88,MATCH($B8,Ökonomie!$B$9:$B$88,0)),0))</f>
        <v/>
      </c>
      <c r="F8" s="15">
        <f>IF($B8="","",ROUND(N($D8)*N($E8),2))</f>
        <v/>
      </c>
      <c r="G8" s="28">
        <f>IF($B8="","",Sätze!$S8)</f>
        <v/>
      </c>
      <c r="H8" s="15">
        <f>IF($B8="","",ROUND(N($G8)*Ökonomie!$C$5,2))</f>
        <v/>
      </c>
      <c r="I8" s="15">
        <f>IF($B8="","",Sätze!$T8)</f>
        <v/>
      </c>
      <c r="J8" s="15">
        <f>IF($B8="","",ROUND(N($F8)-N($H8)-N($I8),2))</f>
        <v/>
      </c>
      <c r="K8" s="15">
        <f>IF(OR($B8="",N(Sätze!$J8)*N(Sätze!$K8)=0),"",ROUND($J8/(Sätze!$J8*Sätze!$K8),2))</f>
        <v/>
      </c>
      <c r="L8" s="15">
        <f>IF(OR($B8="",N($G8)=0),"",ROUND($J8/$G8,2))</f>
        <v/>
      </c>
    </row>
    <row r="9">
      <c r="A9" s="10">
        <f>IF(Sätze!$B9="","",Sätze!$A9)</f>
        <v/>
      </c>
      <c r="B9" s="10">
        <f>IF(Sätze!$B9="","",Sätze!$B9)</f>
        <v/>
      </c>
      <c r="C9" s="10">
        <f>IF($B9="","",Sätze!$E9)</f>
        <v/>
      </c>
      <c r="D9" s="15">
        <f>IF($B9="","",Sätze!$Q9)</f>
        <v/>
      </c>
      <c r="E9" s="15">
        <f>IF($B9="","",IFERROR(INDEX(Ökonomie!$C$9:$C$88,MATCH($B9,Ökonomie!$B$9:$B$88,0)),0))</f>
        <v/>
      </c>
      <c r="F9" s="15">
        <f>IF($B9="","",ROUND(N($D9)*N($E9),2))</f>
        <v/>
      </c>
      <c r="G9" s="28">
        <f>IF($B9="","",Sätze!$S9)</f>
        <v/>
      </c>
      <c r="H9" s="15">
        <f>IF($B9="","",ROUND(N($G9)*Ökonomie!$C$5,2))</f>
        <v/>
      </c>
      <c r="I9" s="15">
        <f>IF($B9="","",Sätze!$T9)</f>
        <v/>
      </c>
      <c r="J9" s="15">
        <f>IF($B9="","",ROUND(N($F9)-N($H9)-N($I9),2))</f>
        <v/>
      </c>
      <c r="K9" s="15">
        <f>IF(OR($B9="",N(Sätze!$J9)*N(Sätze!$K9)=0),"",ROUND($J9/(Sätze!$J9*Sätze!$K9),2))</f>
        <v/>
      </c>
      <c r="L9" s="15">
        <f>IF(OR($B9="",N($G9)=0),"",ROUND($J9/$G9,2))</f>
        <v/>
      </c>
    </row>
    <row r="10">
      <c r="A10" s="10">
        <f>IF(Sätze!$B10="","",Sätze!$A10)</f>
        <v/>
      </c>
      <c r="B10" s="10">
        <f>IF(Sätze!$B10="","",Sätze!$B10)</f>
        <v/>
      </c>
      <c r="C10" s="10">
        <f>IF($B10="","",Sätze!$E10)</f>
        <v/>
      </c>
      <c r="D10" s="15">
        <f>IF($B10="","",Sätze!$Q10)</f>
        <v/>
      </c>
      <c r="E10" s="15">
        <f>IF($B10="","",IFERROR(INDEX(Ökonomie!$C$9:$C$88,MATCH($B10,Ökonomie!$B$9:$B$88,0)),0))</f>
        <v/>
      </c>
      <c r="F10" s="15">
        <f>IF($B10="","",ROUND(N($D10)*N($E10),2))</f>
        <v/>
      </c>
      <c r="G10" s="28">
        <f>IF($B10="","",Sätze!$S10)</f>
        <v/>
      </c>
      <c r="H10" s="15">
        <f>IF($B10="","",ROUND(N($G10)*Ökonomie!$C$5,2))</f>
        <v/>
      </c>
      <c r="I10" s="15">
        <f>IF($B10="","",Sätze!$T10)</f>
        <v/>
      </c>
      <c r="J10" s="15">
        <f>IF($B10="","",ROUND(N($F10)-N($H10)-N($I10),2))</f>
        <v/>
      </c>
      <c r="K10" s="15">
        <f>IF(OR($B10="",N(Sätze!$J10)*N(Sätze!$K10)=0),"",ROUND($J10/(Sätze!$J10*Sätze!$K10),2))</f>
        <v/>
      </c>
      <c r="L10" s="15">
        <f>IF(OR($B10="",N($G10)=0),"",ROUND($J10/$G10,2))</f>
        <v/>
      </c>
    </row>
    <row r="11">
      <c r="A11" s="10">
        <f>IF(Sätze!$B11="","",Sätze!$A11)</f>
        <v/>
      </c>
      <c r="B11" s="10">
        <f>IF(Sätze!$B11="","",Sätze!$B11)</f>
        <v/>
      </c>
      <c r="C11" s="10">
        <f>IF($B11="","",Sätze!$E11)</f>
        <v/>
      </c>
      <c r="D11" s="15">
        <f>IF($B11="","",Sätze!$Q11)</f>
        <v/>
      </c>
      <c r="E11" s="15">
        <f>IF($B11="","",IFERROR(INDEX(Ökonomie!$C$9:$C$88,MATCH($B11,Ökonomie!$B$9:$B$88,0)),0))</f>
        <v/>
      </c>
      <c r="F11" s="15">
        <f>IF($B11="","",ROUND(N($D11)*N($E11),2))</f>
        <v/>
      </c>
      <c r="G11" s="28">
        <f>IF($B11="","",Sätze!$S11)</f>
        <v/>
      </c>
      <c r="H11" s="15">
        <f>IF($B11="","",ROUND(N($G11)*Ökonomie!$C$5,2))</f>
        <v/>
      </c>
      <c r="I11" s="15">
        <f>IF($B11="","",Sätze!$T11)</f>
        <v/>
      </c>
      <c r="J11" s="15">
        <f>IF($B11="","",ROUND(N($F11)-N($H11)-N($I11),2))</f>
        <v/>
      </c>
      <c r="K11" s="15">
        <f>IF(OR($B11="",N(Sätze!$J11)*N(Sätze!$K11)=0),"",ROUND($J11/(Sätze!$J11*Sätze!$K11),2))</f>
        <v/>
      </c>
      <c r="L11" s="15">
        <f>IF(OR($B11="",N($G11)=0),"",ROUND($J11/$G11,2))</f>
        <v/>
      </c>
    </row>
    <row r="12">
      <c r="A12" s="10">
        <f>IF(Sätze!$B12="","",Sätze!$A12)</f>
        <v/>
      </c>
      <c r="B12" s="10">
        <f>IF(Sätze!$B12="","",Sätze!$B12)</f>
        <v/>
      </c>
      <c r="C12" s="10">
        <f>IF($B12="","",Sätze!$E12)</f>
        <v/>
      </c>
      <c r="D12" s="15">
        <f>IF($B12="","",Sätze!$Q12)</f>
        <v/>
      </c>
      <c r="E12" s="15">
        <f>IF($B12="","",IFERROR(INDEX(Ökonomie!$C$9:$C$88,MATCH($B12,Ökonomie!$B$9:$B$88,0)),0))</f>
        <v/>
      </c>
      <c r="F12" s="15">
        <f>IF($B12="","",ROUND(N($D12)*N($E12),2))</f>
        <v/>
      </c>
      <c r="G12" s="28">
        <f>IF($B12="","",Sätze!$S12)</f>
        <v/>
      </c>
      <c r="H12" s="15">
        <f>IF($B12="","",ROUND(N($G12)*Ökonomie!$C$5,2))</f>
        <v/>
      </c>
      <c r="I12" s="15">
        <f>IF($B12="","",Sätze!$T12)</f>
        <v/>
      </c>
      <c r="J12" s="15">
        <f>IF($B12="","",ROUND(N($F12)-N($H12)-N($I12),2))</f>
        <v/>
      </c>
      <c r="K12" s="15">
        <f>IF(OR($B12="",N(Sätze!$J12)*N(Sätze!$K12)=0),"",ROUND($J12/(Sätze!$J12*Sätze!$K12),2))</f>
        <v/>
      </c>
      <c r="L12" s="15">
        <f>IF(OR($B12="",N($G12)=0),"",ROUND($J12/$G12,2))</f>
        <v/>
      </c>
    </row>
    <row r="13">
      <c r="A13" s="10">
        <f>IF(Sätze!$B13="","",Sätze!$A13)</f>
        <v/>
      </c>
      <c r="B13" s="10">
        <f>IF(Sätze!$B13="","",Sätze!$B13)</f>
        <v/>
      </c>
      <c r="C13" s="10">
        <f>IF($B13="","",Sätze!$E13)</f>
        <v/>
      </c>
      <c r="D13" s="15">
        <f>IF($B13="","",Sätze!$Q13)</f>
        <v/>
      </c>
      <c r="E13" s="15">
        <f>IF($B13="","",IFERROR(INDEX(Ökonomie!$C$9:$C$88,MATCH($B13,Ökonomie!$B$9:$B$88,0)),0))</f>
        <v/>
      </c>
      <c r="F13" s="15">
        <f>IF($B13="","",ROUND(N($D13)*N($E13),2))</f>
        <v/>
      </c>
      <c r="G13" s="28">
        <f>IF($B13="","",Sätze!$S13)</f>
        <v/>
      </c>
      <c r="H13" s="15">
        <f>IF($B13="","",ROUND(N($G13)*Ökonomie!$C$5,2))</f>
        <v/>
      </c>
      <c r="I13" s="15">
        <f>IF($B13="","",Sätze!$T13)</f>
        <v/>
      </c>
      <c r="J13" s="15">
        <f>IF($B13="","",ROUND(N($F13)-N($H13)-N($I13),2))</f>
        <v/>
      </c>
      <c r="K13" s="15">
        <f>IF(OR($B13="",N(Sätze!$J13)*N(Sätze!$K13)=0),"",ROUND($J13/(Sätze!$J13*Sätze!$K13),2))</f>
        <v/>
      </c>
      <c r="L13" s="15">
        <f>IF(OR($B13="",N($G13)=0),"",ROUND($J13/$G13,2))</f>
        <v/>
      </c>
    </row>
    <row r="14">
      <c r="A14" s="10">
        <f>IF(Sätze!$B14="","",Sätze!$A14)</f>
        <v/>
      </c>
      <c r="B14" s="10">
        <f>IF(Sätze!$B14="","",Sätze!$B14)</f>
        <v/>
      </c>
      <c r="C14" s="10">
        <f>IF($B14="","",Sätze!$E14)</f>
        <v/>
      </c>
      <c r="D14" s="15">
        <f>IF($B14="","",Sätze!$Q14)</f>
        <v/>
      </c>
      <c r="E14" s="15">
        <f>IF($B14="","",IFERROR(INDEX(Ökonomie!$C$9:$C$88,MATCH($B14,Ökonomie!$B$9:$B$88,0)),0))</f>
        <v/>
      </c>
      <c r="F14" s="15">
        <f>IF($B14="","",ROUND(N($D14)*N($E14),2))</f>
        <v/>
      </c>
      <c r="G14" s="28">
        <f>IF($B14="","",Sätze!$S14)</f>
        <v/>
      </c>
      <c r="H14" s="15">
        <f>IF($B14="","",ROUND(N($G14)*Ökonomie!$C$5,2))</f>
        <v/>
      </c>
      <c r="I14" s="15">
        <f>IF($B14="","",Sätze!$T14)</f>
        <v/>
      </c>
      <c r="J14" s="15">
        <f>IF($B14="","",ROUND(N($F14)-N($H14)-N($I14),2))</f>
        <v/>
      </c>
      <c r="K14" s="15">
        <f>IF(OR($B14="",N(Sätze!$J14)*N(Sätze!$K14)=0),"",ROUND($J14/(Sätze!$J14*Sätze!$K14),2))</f>
        <v/>
      </c>
      <c r="L14" s="15">
        <f>IF(OR($B14="",N($G14)=0),"",ROUND($J14/$G14,2))</f>
        <v/>
      </c>
    </row>
    <row r="15">
      <c r="A15" s="10">
        <f>IF(Sätze!$B15="","",Sätze!$A15)</f>
        <v/>
      </c>
      <c r="B15" s="10">
        <f>IF(Sätze!$B15="","",Sätze!$B15)</f>
        <v/>
      </c>
      <c r="C15" s="10">
        <f>IF($B15="","",Sätze!$E15)</f>
        <v/>
      </c>
      <c r="D15" s="15">
        <f>IF($B15="","",Sätze!$Q15)</f>
        <v/>
      </c>
      <c r="E15" s="15">
        <f>IF($B15="","",IFERROR(INDEX(Ökonomie!$C$9:$C$88,MATCH($B15,Ökonomie!$B$9:$B$88,0)),0))</f>
        <v/>
      </c>
      <c r="F15" s="15">
        <f>IF($B15="","",ROUND(N($D15)*N($E15),2))</f>
        <v/>
      </c>
      <c r="G15" s="28">
        <f>IF($B15="","",Sätze!$S15)</f>
        <v/>
      </c>
      <c r="H15" s="15">
        <f>IF($B15="","",ROUND(N($G15)*Ökonomie!$C$5,2))</f>
        <v/>
      </c>
      <c r="I15" s="15">
        <f>IF($B15="","",Sätze!$T15)</f>
        <v/>
      </c>
      <c r="J15" s="15">
        <f>IF($B15="","",ROUND(N($F15)-N($H15)-N($I15),2))</f>
        <v/>
      </c>
      <c r="K15" s="15">
        <f>IF(OR($B15="",N(Sätze!$J15)*N(Sätze!$K15)=0),"",ROUND($J15/(Sätze!$J15*Sätze!$K15),2))</f>
        <v/>
      </c>
      <c r="L15" s="15">
        <f>IF(OR($B15="",N($G15)=0),"",ROUND($J15/$G15,2))</f>
        <v/>
      </c>
    </row>
    <row r="16">
      <c r="A16" s="10">
        <f>IF(Sätze!$B16="","",Sätze!$A16)</f>
        <v/>
      </c>
      <c r="B16" s="10">
        <f>IF(Sätze!$B16="","",Sätze!$B16)</f>
        <v/>
      </c>
      <c r="C16" s="10">
        <f>IF($B16="","",Sätze!$E16)</f>
        <v/>
      </c>
      <c r="D16" s="15">
        <f>IF($B16="","",Sätze!$Q16)</f>
        <v/>
      </c>
      <c r="E16" s="15">
        <f>IF($B16="","",IFERROR(INDEX(Ökonomie!$C$9:$C$88,MATCH($B16,Ökonomie!$B$9:$B$88,0)),0))</f>
        <v/>
      </c>
      <c r="F16" s="15">
        <f>IF($B16="","",ROUND(N($D16)*N($E16),2))</f>
        <v/>
      </c>
      <c r="G16" s="28">
        <f>IF($B16="","",Sätze!$S16)</f>
        <v/>
      </c>
      <c r="H16" s="15">
        <f>IF($B16="","",ROUND(N($G16)*Ökonomie!$C$5,2))</f>
        <v/>
      </c>
      <c r="I16" s="15">
        <f>IF($B16="","",Sätze!$T16)</f>
        <v/>
      </c>
      <c r="J16" s="15">
        <f>IF($B16="","",ROUND(N($F16)-N($H16)-N($I16),2))</f>
        <v/>
      </c>
      <c r="K16" s="15">
        <f>IF(OR($B16="",N(Sätze!$J16)*N(Sätze!$K16)=0),"",ROUND($J16/(Sätze!$J16*Sätze!$K16),2))</f>
        <v/>
      </c>
      <c r="L16" s="15">
        <f>IF(OR($B16="",N($G16)=0),"",ROUND($J16/$G16,2))</f>
        <v/>
      </c>
    </row>
    <row r="17">
      <c r="A17" s="10">
        <f>IF(Sätze!$B17="","",Sätze!$A17)</f>
        <v/>
      </c>
      <c r="B17" s="10">
        <f>IF(Sätze!$B17="","",Sätze!$B17)</f>
        <v/>
      </c>
      <c r="C17" s="10">
        <f>IF($B17="","",Sätze!$E17)</f>
        <v/>
      </c>
      <c r="D17" s="15">
        <f>IF($B17="","",Sätze!$Q17)</f>
        <v/>
      </c>
      <c r="E17" s="15">
        <f>IF($B17="","",IFERROR(INDEX(Ökonomie!$C$9:$C$88,MATCH($B17,Ökonomie!$B$9:$B$88,0)),0))</f>
        <v/>
      </c>
      <c r="F17" s="15">
        <f>IF($B17="","",ROUND(N($D17)*N($E17),2))</f>
        <v/>
      </c>
      <c r="G17" s="28">
        <f>IF($B17="","",Sätze!$S17)</f>
        <v/>
      </c>
      <c r="H17" s="15">
        <f>IF($B17="","",ROUND(N($G17)*Ökonomie!$C$5,2))</f>
        <v/>
      </c>
      <c r="I17" s="15">
        <f>IF($B17="","",Sätze!$T17)</f>
        <v/>
      </c>
      <c r="J17" s="15">
        <f>IF($B17="","",ROUND(N($F17)-N($H17)-N($I17),2))</f>
        <v/>
      </c>
      <c r="K17" s="15">
        <f>IF(OR($B17="",N(Sätze!$J17)*N(Sätze!$K17)=0),"",ROUND($J17/(Sätze!$J17*Sätze!$K17),2))</f>
        <v/>
      </c>
      <c r="L17" s="15">
        <f>IF(OR($B17="",N($G17)=0),"",ROUND($J17/$G17,2))</f>
        <v/>
      </c>
    </row>
    <row r="18">
      <c r="A18" s="10">
        <f>IF(Sätze!$B18="","",Sätze!$A18)</f>
        <v/>
      </c>
      <c r="B18" s="10">
        <f>IF(Sätze!$B18="","",Sätze!$B18)</f>
        <v/>
      </c>
      <c r="C18" s="10">
        <f>IF($B18="","",Sätze!$E18)</f>
        <v/>
      </c>
      <c r="D18" s="15">
        <f>IF($B18="","",Sätze!$Q18)</f>
        <v/>
      </c>
      <c r="E18" s="15">
        <f>IF($B18="","",IFERROR(INDEX(Ökonomie!$C$9:$C$88,MATCH($B18,Ökonomie!$B$9:$B$88,0)),0))</f>
        <v/>
      </c>
      <c r="F18" s="15">
        <f>IF($B18="","",ROUND(N($D18)*N($E18),2))</f>
        <v/>
      </c>
      <c r="G18" s="28">
        <f>IF($B18="","",Sätze!$S18)</f>
        <v/>
      </c>
      <c r="H18" s="15">
        <f>IF($B18="","",ROUND(N($G18)*Ökonomie!$C$5,2))</f>
        <v/>
      </c>
      <c r="I18" s="15">
        <f>IF($B18="","",Sätze!$T18)</f>
        <v/>
      </c>
      <c r="J18" s="15">
        <f>IF($B18="","",ROUND(N($F18)-N($H18)-N($I18),2))</f>
        <v/>
      </c>
      <c r="K18" s="15">
        <f>IF(OR($B18="",N(Sätze!$J18)*N(Sätze!$K18)=0),"",ROUND($J18/(Sätze!$J18*Sätze!$K18),2))</f>
        <v/>
      </c>
      <c r="L18" s="15">
        <f>IF(OR($B18="",N($G18)=0),"",ROUND($J18/$G18,2))</f>
        <v/>
      </c>
    </row>
    <row r="19">
      <c r="A19" s="10">
        <f>IF(Sätze!$B19="","",Sätze!$A19)</f>
        <v/>
      </c>
      <c r="B19" s="10">
        <f>IF(Sätze!$B19="","",Sätze!$B19)</f>
        <v/>
      </c>
      <c r="C19" s="10">
        <f>IF($B19="","",Sätze!$E19)</f>
        <v/>
      </c>
      <c r="D19" s="15">
        <f>IF($B19="","",Sätze!$Q19)</f>
        <v/>
      </c>
      <c r="E19" s="15">
        <f>IF($B19="","",IFERROR(INDEX(Ökonomie!$C$9:$C$88,MATCH($B19,Ökonomie!$B$9:$B$88,0)),0))</f>
        <v/>
      </c>
      <c r="F19" s="15">
        <f>IF($B19="","",ROUND(N($D19)*N($E19),2))</f>
        <v/>
      </c>
      <c r="G19" s="28">
        <f>IF($B19="","",Sätze!$S19)</f>
        <v/>
      </c>
      <c r="H19" s="15">
        <f>IF($B19="","",ROUND(N($G19)*Ökonomie!$C$5,2))</f>
        <v/>
      </c>
      <c r="I19" s="15">
        <f>IF($B19="","",Sätze!$T19)</f>
        <v/>
      </c>
      <c r="J19" s="15">
        <f>IF($B19="","",ROUND(N($F19)-N($H19)-N($I19),2))</f>
        <v/>
      </c>
      <c r="K19" s="15">
        <f>IF(OR($B19="",N(Sätze!$J19)*N(Sätze!$K19)=0),"",ROUND($J19/(Sätze!$J19*Sätze!$K19),2))</f>
        <v/>
      </c>
      <c r="L19" s="15">
        <f>IF(OR($B19="",N($G19)=0),"",ROUND($J19/$G19,2))</f>
        <v/>
      </c>
    </row>
    <row r="20">
      <c r="A20" s="10">
        <f>IF(Sätze!$B20="","",Sätze!$A20)</f>
        <v/>
      </c>
      <c r="B20" s="10">
        <f>IF(Sätze!$B20="","",Sätze!$B20)</f>
        <v/>
      </c>
      <c r="C20" s="10">
        <f>IF($B20="","",Sätze!$E20)</f>
        <v/>
      </c>
      <c r="D20" s="15">
        <f>IF($B20="","",Sätze!$Q20)</f>
        <v/>
      </c>
      <c r="E20" s="15">
        <f>IF($B20="","",IFERROR(INDEX(Ökonomie!$C$9:$C$88,MATCH($B20,Ökonomie!$B$9:$B$88,0)),0))</f>
        <v/>
      </c>
      <c r="F20" s="15">
        <f>IF($B20="","",ROUND(N($D20)*N($E20),2))</f>
        <v/>
      </c>
      <c r="G20" s="28">
        <f>IF($B20="","",Sätze!$S20)</f>
        <v/>
      </c>
      <c r="H20" s="15">
        <f>IF($B20="","",ROUND(N($G20)*Ökonomie!$C$5,2))</f>
        <v/>
      </c>
      <c r="I20" s="15">
        <f>IF($B20="","",Sätze!$T20)</f>
        <v/>
      </c>
      <c r="J20" s="15">
        <f>IF($B20="","",ROUND(N($F20)-N($H20)-N($I20),2))</f>
        <v/>
      </c>
      <c r="K20" s="15">
        <f>IF(OR($B20="",N(Sätze!$J20)*N(Sätze!$K20)=0),"",ROUND($J20/(Sätze!$J20*Sätze!$K20),2))</f>
        <v/>
      </c>
      <c r="L20" s="15">
        <f>IF(OR($B20="",N($G20)=0),"",ROUND($J20/$G20,2))</f>
        <v/>
      </c>
    </row>
    <row r="21">
      <c r="A21" s="10">
        <f>IF(Sätze!$B21="","",Sätze!$A21)</f>
        <v/>
      </c>
      <c r="B21" s="10">
        <f>IF(Sätze!$B21="","",Sätze!$B21)</f>
        <v/>
      </c>
      <c r="C21" s="10">
        <f>IF($B21="","",Sätze!$E21)</f>
        <v/>
      </c>
      <c r="D21" s="15">
        <f>IF($B21="","",Sätze!$Q21)</f>
        <v/>
      </c>
      <c r="E21" s="15">
        <f>IF($B21="","",IFERROR(INDEX(Ökonomie!$C$9:$C$88,MATCH($B21,Ökonomie!$B$9:$B$88,0)),0))</f>
        <v/>
      </c>
      <c r="F21" s="15">
        <f>IF($B21="","",ROUND(N($D21)*N($E21),2))</f>
        <v/>
      </c>
      <c r="G21" s="28">
        <f>IF($B21="","",Sätze!$S21)</f>
        <v/>
      </c>
      <c r="H21" s="15">
        <f>IF($B21="","",ROUND(N($G21)*Ökonomie!$C$5,2))</f>
        <v/>
      </c>
      <c r="I21" s="15">
        <f>IF($B21="","",Sätze!$T21)</f>
        <v/>
      </c>
      <c r="J21" s="15">
        <f>IF($B21="","",ROUND(N($F21)-N($H21)-N($I21),2))</f>
        <v/>
      </c>
      <c r="K21" s="15">
        <f>IF(OR($B21="",N(Sätze!$J21)*N(Sätze!$K21)=0),"",ROUND($J21/(Sätze!$J21*Sätze!$K21),2))</f>
        <v/>
      </c>
      <c r="L21" s="15">
        <f>IF(OR($B21="",N($G21)=0),"",ROUND($J21/$G21,2))</f>
        <v/>
      </c>
    </row>
    <row r="22">
      <c r="A22" s="10">
        <f>IF(Sätze!$B22="","",Sätze!$A22)</f>
        <v/>
      </c>
      <c r="B22" s="10">
        <f>IF(Sätze!$B22="","",Sätze!$B22)</f>
        <v/>
      </c>
      <c r="C22" s="10">
        <f>IF($B22="","",Sätze!$E22)</f>
        <v/>
      </c>
      <c r="D22" s="15">
        <f>IF($B22="","",Sätze!$Q22)</f>
        <v/>
      </c>
      <c r="E22" s="15">
        <f>IF($B22="","",IFERROR(INDEX(Ökonomie!$C$9:$C$88,MATCH($B22,Ökonomie!$B$9:$B$88,0)),0))</f>
        <v/>
      </c>
      <c r="F22" s="15">
        <f>IF($B22="","",ROUND(N($D22)*N($E22),2))</f>
        <v/>
      </c>
      <c r="G22" s="28">
        <f>IF($B22="","",Sätze!$S22)</f>
        <v/>
      </c>
      <c r="H22" s="15">
        <f>IF($B22="","",ROUND(N($G22)*Ökonomie!$C$5,2))</f>
        <v/>
      </c>
      <c r="I22" s="15">
        <f>IF($B22="","",Sätze!$T22)</f>
        <v/>
      </c>
      <c r="J22" s="15">
        <f>IF($B22="","",ROUND(N($F22)-N($H22)-N($I22),2))</f>
        <v/>
      </c>
      <c r="K22" s="15">
        <f>IF(OR($B22="",N(Sätze!$J22)*N(Sätze!$K22)=0),"",ROUND($J22/(Sätze!$J22*Sätze!$K22),2))</f>
        <v/>
      </c>
      <c r="L22" s="15">
        <f>IF(OR($B22="",N($G22)=0),"",ROUND($J22/$G22,2))</f>
        <v/>
      </c>
    </row>
    <row r="23">
      <c r="A23" s="10">
        <f>IF(Sätze!$B23="","",Sätze!$A23)</f>
        <v/>
      </c>
      <c r="B23" s="10">
        <f>IF(Sätze!$B23="","",Sätze!$B23)</f>
        <v/>
      </c>
      <c r="C23" s="10">
        <f>IF($B23="","",Sätze!$E23)</f>
        <v/>
      </c>
      <c r="D23" s="15">
        <f>IF($B23="","",Sätze!$Q23)</f>
        <v/>
      </c>
      <c r="E23" s="15">
        <f>IF($B23="","",IFERROR(INDEX(Ökonomie!$C$9:$C$88,MATCH($B23,Ökonomie!$B$9:$B$88,0)),0))</f>
        <v/>
      </c>
      <c r="F23" s="15">
        <f>IF($B23="","",ROUND(N($D23)*N($E23),2))</f>
        <v/>
      </c>
      <c r="G23" s="28">
        <f>IF($B23="","",Sätze!$S23)</f>
        <v/>
      </c>
      <c r="H23" s="15">
        <f>IF($B23="","",ROUND(N($G23)*Ökonomie!$C$5,2))</f>
        <v/>
      </c>
      <c r="I23" s="15">
        <f>IF($B23="","",Sätze!$T23)</f>
        <v/>
      </c>
      <c r="J23" s="15">
        <f>IF($B23="","",ROUND(N($F23)-N($H23)-N($I23),2))</f>
        <v/>
      </c>
      <c r="K23" s="15">
        <f>IF(OR($B23="",N(Sätze!$J23)*N(Sätze!$K23)=0),"",ROUND($J23/(Sätze!$J23*Sätze!$K23),2))</f>
        <v/>
      </c>
      <c r="L23" s="15">
        <f>IF(OR($B23="",N($G23)=0),"",ROUND($J23/$G23,2))</f>
        <v/>
      </c>
    </row>
    <row r="24">
      <c r="A24" s="10">
        <f>IF(Sätze!$B24="","",Sätze!$A24)</f>
        <v/>
      </c>
      <c r="B24" s="10">
        <f>IF(Sätze!$B24="","",Sätze!$B24)</f>
        <v/>
      </c>
      <c r="C24" s="10">
        <f>IF($B24="","",Sätze!$E24)</f>
        <v/>
      </c>
      <c r="D24" s="15">
        <f>IF($B24="","",Sätze!$Q24)</f>
        <v/>
      </c>
      <c r="E24" s="15">
        <f>IF($B24="","",IFERROR(INDEX(Ökonomie!$C$9:$C$88,MATCH($B24,Ökonomie!$B$9:$B$88,0)),0))</f>
        <v/>
      </c>
      <c r="F24" s="15">
        <f>IF($B24="","",ROUND(N($D24)*N($E24),2))</f>
        <v/>
      </c>
      <c r="G24" s="28">
        <f>IF($B24="","",Sätze!$S24)</f>
        <v/>
      </c>
      <c r="H24" s="15">
        <f>IF($B24="","",ROUND(N($G24)*Ökonomie!$C$5,2))</f>
        <v/>
      </c>
      <c r="I24" s="15">
        <f>IF($B24="","",Sätze!$T24)</f>
        <v/>
      </c>
      <c r="J24" s="15">
        <f>IF($B24="","",ROUND(N($F24)-N($H24)-N($I24),2))</f>
        <v/>
      </c>
      <c r="K24" s="15">
        <f>IF(OR($B24="",N(Sätze!$J24)*N(Sätze!$K24)=0),"",ROUND($J24/(Sätze!$J24*Sätze!$K24),2))</f>
        <v/>
      </c>
      <c r="L24" s="15">
        <f>IF(OR($B24="",N($G24)=0),"",ROUND($J24/$G24,2))</f>
        <v/>
      </c>
    </row>
    <row r="25">
      <c r="A25" s="10">
        <f>IF(Sätze!$B25="","",Sätze!$A25)</f>
        <v/>
      </c>
      <c r="B25" s="10">
        <f>IF(Sätze!$B25="","",Sätze!$B25)</f>
        <v/>
      </c>
      <c r="C25" s="10">
        <f>IF($B25="","",Sätze!$E25)</f>
        <v/>
      </c>
      <c r="D25" s="15">
        <f>IF($B25="","",Sätze!$Q25)</f>
        <v/>
      </c>
      <c r="E25" s="15">
        <f>IF($B25="","",IFERROR(INDEX(Ökonomie!$C$9:$C$88,MATCH($B25,Ökonomie!$B$9:$B$88,0)),0))</f>
        <v/>
      </c>
      <c r="F25" s="15">
        <f>IF($B25="","",ROUND(N($D25)*N($E25),2))</f>
        <v/>
      </c>
      <c r="G25" s="28">
        <f>IF($B25="","",Sätze!$S25)</f>
        <v/>
      </c>
      <c r="H25" s="15">
        <f>IF($B25="","",ROUND(N($G25)*Ökonomie!$C$5,2))</f>
        <v/>
      </c>
      <c r="I25" s="15">
        <f>IF($B25="","",Sätze!$T25)</f>
        <v/>
      </c>
      <c r="J25" s="15">
        <f>IF($B25="","",ROUND(N($F25)-N($H25)-N($I25),2))</f>
        <v/>
      </c>
      <c r="K25" s="15">
        <f>IF(OR($B25="",N(Sätze!$J25)*N(Sätze!$K25)=0),"",ROUND($J25/(Sätze!$J25*Sätze!$K25),2))</f>
        <v/>
      </c>
      <c r="L25" s="15">
        <f>IF(OR($B25="",N($G25)=0),"",ROUND($J25/$G25,2))</f>
        <v/>
      </c>
    </row>
    <row r="26">
      <c r="A26" s="10">
        <f>IF(Sätze!$B26="","",Sätze!$A26)</f>
        <v/>
      </c>
      <c r="B26" s="10">
        <f>IF(Sätze!$B26="","",Sätze!$B26)</f>
        <v/>
      </c>
      <c r="C26" s="10">
        <f>IF($B26="","",Sätze!$E26)</f>
        <v/>
      </c>
      <c r="D26" s="15">
        <f>IF($B26="","",Sätze!$Q26)</f>
        <v/>
      </c>
      <c r="E26" s="15">
        <f>IF($B26="","",IFERROR(INDEX(Ökonomie!$C$9:$C$88,MATCH($B26,Ökonomie!$B$9:$B$88,0)),0))</f>
        <v/>
      </c>
      <c r="F26" s="15">
        <f>IF($B26="","",ROUND(N($D26)*N($E26),2))</f>
        <v/>
      </c>
      <c r="G26" s="28">
        <f>IF($B26="","",Sätze!$S26)</f>
        <v/>
      </c>
      <c r="H26" s="15">
        <f>IF($B26="","",ROUND(N($G26)*Ökonomie!$C$5,2))</f>
        <v/>
      </c>
      <c r="I26" s="15">
        <f>IF($B26="","",Sätze!$T26)</f>
        <v/>
      </c>
      <c r="J26" s="15">
        <f>IF($B26="","",ROUND(N($F26)-N($H26)-N($I26),2))</f>
        <v/>
      </c>
      <c r="K26" s="15">
        <f>IF(OR($B26="",N(Sätze!$J26)*N(Sätze!$K26)=0),"",ROUND($J26/(Sätze!$J26*Sätze!$K26),2))</f>
        <v/>
      </c>
      <c r="L26" s="15">
        <f>IF(OR($B26="",N($G26)=0),"",ROUND($J26/$G26,2))</f>
        <v/>
      </c>
    </row>
    <row r="27">
      <c r="A27" s="10">
        <f>IF(Sätze!$B27="","",Sätze!$A27)</f>
        <v/>
      </c>
      <c r="B27" s="10">
        <f>IF(Sätze!$B27="","",Sätze!$B27)</f>
        <v/>
      </c>
      <c r="C27" s="10">
        <f>IF($B27="","",Sätze!$E27)</f>
        <v/>
      </c>
      <c r="D27" s="15">
        <f>IF($B27="","",Sätze!$Q27)</f>
        <v/>
      </c>
      <c r="E27" s="15">
        <f>IF($B27="","",IFERROR(INDEX(Ökonomie!$C$9:$C$88,MATCH($B27,Ökonomie!$B$9:$B$88,0)),0))</f>
        <v/>
      </c>
      <c r="F27" s="15">
        <f>IF($B27="","",ROUND(N($D27)*N($E27),2))</f>
        <v/>
      </c>
      <c r="G27" s="28">
        <f>IF($B27="","",Sätze!$S27)</f>
        <v/>
      </c>
      <c r="H27" s="15">
        <f>IF($B27="","",ROUND(N($G27)*Ökonomie!$C$5,2))</f>
        <v/>
      </c>
      <c r="I27" s="15">
        <f>IF($B27="","",Sätze!$T27)</f>
        <v/>
      </c>
      <c r="J27" s="15">
        <f>IF($B27="","",ROUND(N($F27)-N($H27)-N($I27),2))</f>
        <v/>
      </c>
      <c r="K27" s="15">
        <f>IF(OR($B27="",N(Sätze!$J27)*N(Sätze!$K27)=0),"",ROUND($J27/(Sätze!$J27*Sätze!$K27),2))</f>
        <v/>
      </c>
      <c r="L27" s="15">
        <f>IF(OR($B27="",N($G27)=0),"",ROUND($J27/$G27,2))</f>
        <v/>
      </c>
    </row>
    <row r="28">
      <c r="A28" s="10">
        <f>IF(Sätze!$B28="","",Sätze!$A28)</f>
        <v/>
      </c>
      <c r="B28" s="10">
        <f>IF(Sätze!$B28="","",Sätze!$B28)</f>
        <v/>
      </c>
      <c r="C28" s="10">
        <f>IF($B28="","",Sätze!$E28)</f>
        <v/>
      </c>
      <c r="D28" s="15">
        <f>IF($B28="","",Sätze!$Q28)</f>
        <v/>
      </c>
      <c r="E28" s="15">
        <f>IF($B28="","",IFERROR(INDEX(Ökonomie!$C$9:$C$88,MATCH($B28,Ökonomie!$B$9:$B$88,0)),0))</f>
        <v/>
      </c>
      <c r="F28" s="15">
        <f>IF($B28="","",ROUND(N($D28)*N($E28),2))</f>
        <v/>
      </c>
      <c r="G28" s="28">
        <f>IF($B28="","",Sätze!$S28)</f>
        <v/>
      </c>
      <c r="H28" s="15">
        <f>IF($B28="","",ROUND(N($G28)*Ökonomie!$C$5,2))</f>
        <v/>
      </c>
      <c r="I28" s="15">
        <f>IF($B28="","",Sätze!$T28)</f>
        <v/>
      </c>
      <c r="J28" s="15">
        <f>IF($B28="","",ROUND(N($F28)-N($H28)-N($I28),2))</f>
        <v/>
      </c>
      <c r="K28" s="15">
        <f>IF(OR($B28="",N(Sätze!$J28)*N(Sätze!$K28)=0),"",ROUND($J28/(Sätze!$J28*Sätze!$K28),2))</f>
        <v/>
      </c>
      <c r="L28" s="15">
        <f>IF(OR($B28="",N($G28)=0),"",ROUND($J28/$G28,2))</f>
        <v/>
      </c>
    </row>
    <row r="29">
      <c r="A29" s="10">
        <f>IF(Sätze!$B29="","",Sätze!$A29)</f>
        <v/>
      </c>
      <c r="B29" s="10">
        <f>IF(Sätze!$B29="","",Sätze!$B29)</f>
        <v/>
      </c>
      <c r="C29" s="10">
        <f>IF($B29="","",Sätze!$E29)</f>
        <v/>
      </c>
      <c r="D29" s="15">
        <f>IF($B29="","",Sätze!$Q29)</f>
        <v/>
      </c>
      <c r="E29" s="15">
        <f>IF($B29="","",IFERROR(INDEX(Ökonomie!$C$9:$C$88,MATCH($B29,Ökonomie!$B$9:$B$88,0)),0))</f>
        <v/>
      </c>
      <c r="F29" s="15">
        <f>IF($B29="","",ROUND(N($D29)*N($E29),2))</f>
        <v/>
      </c>
      <c r="G29" s="28">
        <f>IF($B29="","",Sätze!$S29)</f>
        <v/>
      </c>
      <c r="H29" s="15">
        <f>IF($B29="","",ROUND(N($G29)*Ökonomie!$C$5,2))</f>
        <v/>
      </c>
      <c r="I29" s="15">
        <f>IF($B29="","",Sätze!$T29)</f>
        <v/>
      </c>
      <c r="J29" s="15">
        <f>IF($B29="","",ROUND(N($F29)-N($H29)-N($I29),2))</f>
        <v/>
      </c>
      <c r="K29" s="15">
        <f>IF(OR($B29="",N(Sätze!$J29)*N(Sätze!$K29)=0),"",ROUND($J29/(Sätze!$J29*Sätze!$K29),2))</f>
        <v/>
      </c>
      <c r="L29" s="15">
        <f>IF(OR($B29="",N($G29)=0),"",ROUND($J29/$G29,2))</f>
        <v/>
      </c>
    </row>
    <row r="30">
      <c r="A30" s="10">
        <f>IF(Sätze!$B30="","",Sätze!$A30)</f>
        <v/>
      </c>
      <c r="B30" s="10">
        <f>IF(Sätze!$B30="","",Sätze!$B30)</f>
        <v/>
      </c>
      <c r="C30" s="10">
        <f>IF($B30="","",Sätze!$E30)</f>
        <v/>
      </c>
      <c r="D30" s="15">
        <f>IF($B30="","",Sätze!$Q30)</f>
        <v/>
      </c>
      <c r="E30" s="15">
        <f>IF($B30="","",IFERROR(INDEX(Ökonomie!$C$9:$C$88,MATCH($B30,Ökonomie!$B$9:$B$88,0)),0))</f>
        <v/>
      </c>
      <c r="F30" s="15">
        <f>IF($B30="","",ROUND(N($D30)*N($E30),2))</f>
        <v/>
      </c>
      <c r="G30" s="28">
        <f>IF($B30="","",Sätze!$S30)</f>
        <v/>
      </c>
      <c r="H30" s="15">
        <f>IF($B30="","",ROUND(N($G30)*Ökonomie!$C$5,2))</f>
        <v/>
      </c>
      <c r="I30" s="15">
        <f>IF($B30="","",Sätze!$T30)</f>
        <v/>
      </c>
      <c r="J30" s="15">
        <f>IF($B30="","",ROUND(N($F30)-N($H30)-N($I30),2))</f>
        <v/>
      </c>
      <c r="K30" s="15">
        <f>IF(OR($B30="",N(Sätze!$J30)*N(Sätze!$K30)=0),"",ROUND($J30/(Sätze!$J30*Sätze!$K30),2))</f>
        <v/>
      </c>
      <c r="L30" s="15">
        <f>IF(OR($B30="",N($G30)=0),"",ROUND($J30/$G30,2))</f>
        <v/>
      </c>
    </row>
    <row r="31">
      <c r="A31" s="10">
        <f>IF(Sätze!$B31="","",Sätze!$A31)</f>
        <v/>
      </c>
      <c r="B31" s="10">
        <f>IF(Sätze!$B31="","",Sätze!$B31)</f>
        <v/>
      </c>
      <c r="C31" s="10">
        <f>IF($B31="","",Sätze!$E31)</f>
        <v/>
      </c>
      <c r="D31" s="15">
        <f>IF($B31="","",Sätze!$Q31)</f>
        <v/>
      </c>
      <c r="E31" s="15">
        <f>IF($B31="","",IFERROR(INDEX(Ökonomie!$C$9:$C$88,MATCH($B31,Ökonomie!$B$9:$B$88,0)),0))</f>
        <v/>
      </c>
      <c r="F31" s="15">
        <f>IF($B31="","",ROUND(N($D31)*N($E31),2))</f>
        <v/>
      </c>
      <c r="G31" s="28">
        <f>IF($B31="","",Sätze!$S31)</f>
        <v/>
      </c>
      <c r="H31" s="15">
        <f>IF($B31="","",ROUND(N($G31)*Ökonomie!$C$5,2))</f>
        <v/>
      </c>
      <c r="I31" s="15">
        <f>IF($B31="","",Sätze!$T31)</f>
        <v/>
      </c>
      <c r="J31" s="15">
        <f>IF($B31="","",ROUND(N($F31)-N($H31)-N($I31),2))</f>
        <v/>
      </c>
      <c r="K31" s="15">
        <f>IF(OR($B31="",N(Sätze!$J31)*N(Sätze!$K31)=0),"",ROUND($J31/(Sätze!$J31*Sätze!$K31),2))</f>
        <v/>
      </c>
      <c r="L31" s="15">
        <f>IF(OR($B31="",N($G31)=0),"",ROUND($J31/$G31,2))</f>
        <v/>
      </c>
    </row>
    <row r="32">
      <c r="A32" s="10">
        <f>IF(Sätze!$B32="","",Sätze!$A32)</f>
        <v/>
      </c>
      <c r="B32" s="10">
        <f>IF(Sätze!$B32="","",Sätze!$B32)</f>
        <v/>
      </c>
      <c r="C32" s="10">
        <f>IF($B32="","",Sätze!$E32)</f>
        <v/>
      </c>
      <c r="D32" s="15">
        <f>IF($B32="","",Sätze!$Q32)</f>
        <v/>
      </c>
      <c r="E32" s="15">
        <f>IF($B32="","",IFERROR(INDEX(Ökonomie!$C$9:$C$88,MATCH($B32,Ökonomie!$B$9:$B$88,0)),0))</f>
        <v/>
      </c>
      <c r="F32" s="15">
        <f>IF($B32="","",ROUND(N($D32)*N($E32),2))</f>
        <v/>
      </c>
      <c r="G32" s="28">
        <f>IF($B32="","",Sätze!$S32)</f>
        <v/>
      </c>
      <c r="H32" s="15">
        <f>IF($B32="","",ROUND(N($G32)*Ökonomie!$C$5,2))</f>
        <v/>
      </c>
      <c r="I32" s="15">
        <f>IF($B32="","",Sätze!$T32)</f>
        <v/>
      </c>
      <c r="J32" s="15">
        <f>IF($B32="","",ROUND(N($F32)-N($H32)-N($I32),2))</f>
        <v/>
      </c>
      <c r="K32" s="15">
        <f>IF(OR($B32="",N(Sätze!$J32)*N(Sätze!$K32)=0),"",ROUND($J32/(Sätze!$J32*Sätze!$K32),2))</f>
        <v/>
      </c>
      <c r="L32" s="15">
        <f>IF(OR($B32="",N($G32)=0),"",ROUND($J32/$G32,2))</f>
        <v/>
      </c>
    </row>
    <row r="33">
      <c r="A33" s="10">
        <f>IF(Sätze!$B33="","",Sätze!$A33)</f>
        <v/>
      </c>
      <c r="B33" s="10">
        <f>IF(Sätze!$B33="","",Sätze!$B33)</f>
        <v/>
      </c>
      <c r="C33" s="10">
        <f>IF($B33="","",Sätze!$E33)</f>
        <v/>
      </c>
      <c r="D33" s="15">
        <f>IF($B33="","",Sätze!$Q33)</f>
        <v/>
      </c>
      <c r="E33" s="15">
        <f>IF($B33="","",IFERROR(INDEX(Ökonomie!$C$9:$C$88,MATCH($B33,Ökonomie!$B$9:$B$88,0)),0))</f>
        <v/>
      </c>
      <c r="F33" s="15">
        <f>IF($B33="","",ROUND(N($D33)*N($E33),2))</f>
        <v/>
      </c>
      <c r="G33" s="28">
        <f>IF($B33="","",Sätze!$S33)</f>
        <v/>
      </c>
      <c r="H33" s="15">
        <f>IF($B33="","",ROUND(N($G33)*Ökonomie!$C$5,2))</f>
        <v/>
      </c>
      <c r="I33" s="15">
        <f>IF($B33="","",Sätze!$T33)</f>
        <v/>
      </c>
      <c r="J33" s="15">
        <f>IF($B33="","",ROUND(N($F33)-N($H33)-N($I33),2))</f>
        <v/>
      </c>
      <c r="K33" s="15">
        <f>IF(OR($B33="",N(Sätze!$J33)*N(Sätze!$K33)=0),"",ROUND($J33/(Sätze!$J33*Sätze!$K33),2))</f>
        <v/>
      </c>
      <c r="L33" s="15">
        <f>IF(OR($B33="",N($G33)=0),"",ROUND($J33/$G33,2))</f>
        <v/>
      </c>
    </row>
    <row r="34">
      <c r="A34" s="10">
        <f>IF(Sätze!$B34="","",Sätze!$A34)</f>
        <v/>
      </c>
      <c r="B34" s="10">
        <f>IF(Sätze!$B34="","",Sätze!$B34)</f>
        <v/>
      </c>
      <c r="C34" s="10">
        <f>IF($B34="","",Sätze!$E34)</f>
        <v/>
      </c>
      <c r="D34" s="15">
        <f>IF($B34="","",Sätze!$Q34)</f>
        <v/>
      </c>
      <c r="E34" s="15">
        <f>IF($B34="","",IFERROR(INDEX(Ökonomie!$C$9:$C$88,MATCH($B34,Ökonomie!$B$9:$B$88,0)),0))</f>
        <v/>
      </c>
      <c r="F34" s="15">
        <f>IF($B34="","",ROUND(N($D34)*N($E34),2))</f>
        <v/>
      </c>
      <c r="G34" s="28">
        <f>IF($B34="","",Sätze!$S34)</f>
        <v/>
      </c>
      <c r="H34" s="15">
        <f>IF($B34="","",ROUND(N($G34)*Ökonomie!$C$5,2))</f>
        <v/>
      </c>
      <c r="I34" s="15">
        <f>IF($B34="","",Sätze!$T34)</f>
        <v/>
      </c>
      <c r="J34" s="15">
        <f>IF($B34="","",ROUND(N($F34)-N($H34)-N($I34),2))</f>
        <v/>
      </c>
      <c r="K34" s="15">
        <f>IF(OR($B34="",N(Sätze!$J34)*N(Sätze!$K34)=0),"",ROUND($J34/(Sätze!$J34*Sätze!$K34),2))</f>
        <v/>
      </c>
      <c r="L34" s="15">
        <f>IF(OR($B34="",N($G34)=0),"",ROUND($J34/$G34,2))</f>
        <v/>
      </c>
    </row>
    <row r="35">
      <c r="A35" s="10">
        <f>IF(Sätze!$B35="","",Sätze!$A35)</f>
        <v/>
      </c>
      <c r="B35" s="10">
        <f>IF(Sätze!$B35="","",Sätze!$B35)</f>
        <v/>
      </c>
      <c r="C35" s="10">
        <f>IF($B35="","",Sätze!$E35)</f>
        <v/>
      </c>
      <c r="D35" s="15">
        <f>IF($B35="","",Sätze!$Q35)</f>
        <v/>
      </c>
      <c r="E35" s="15">
        <f>IF($B35="","",IFERROR(INDEX(Ökonomie!$C$9:$C$88,MATCH($B35,Ökonomie!$B$9:$B$88,0)),0))</f>
        <v/>
      </c>
      <c r="F35" s="15">
        <f>IF($B35="","",ROUND(N($D35)*N($E35),2))</f>
        <v/>
      </c>
      <c r="G35" s="28">
        <f>IF($B35="","",Sätze!$S35)</f>
        <v/>
      </c>
      <c r="H35" s="15">
        <f>IF($B35="","",ROUND(N($G35)*Ökonomie!$C$5,2))</f>
        <v/>
      </c>
      <c r="I35" s="15">
        <f>IF($B35="","",Sätze!$T35)</f>
        <v/>
      </c>
      <c r="J35" s="15">
        <f>IF($B35="","",ROUND(N($F35)-N($H35)-N($I35),2))</f>
        <v/>
      </c>
      <c r="K35" s="15">
        <f>IF(OR($B35="",N(Sätze!$J35)*N(Sätze!$K35)=0),"",ROUND($J35/(Sätze!$J35*Sätze!$K35),2))</f>
        <v/>
      </c>
      <c r="L35" s="15">
        <f>IF(OR($B35="",N($G35)=0),"",ROUND($J35/$G35,2))</f>
        <v/>
      </c>
    </row>
    <row r="36">
      <c r="A36" s="10">
        <f>IF(Sätze!$B36="","",Sätze!$A36)</f>
        <v/>
      </c>
      <c r="B36" s="10">
        <f>IF(Sätze!$B36="","",Sätze!$B36)</f>
        <v/>
      </c>
      <c r="C36" s="10">
        <f>IF($B36="","",Sätze!$E36)</f>
        <v/>
      </c>
      <c r="D36" s="15">
        <f>IF($B36="","",Sätze!$Q36)</f>
        <v/>
      </c>
      <c r="E36" s="15">
        <f>IF($B36="","",IFERROR(INDEX(Ökonomie!$C$9:$C$88,MATCH($B36,Ökonomie!$B$9:$B$88,0)),0))</f>
        <v/>
      </c>
      <c r="F36" s="15">
        <f>IF($B36="","",ROUND(N($D36)*N($E36),2))</f>
        <v/>
      </c>
      <c r="G36" s="28">
        <f>IF($B36="","",Sätze!$S36)</f>
        <v/>
      </c>
      <c r="H36" s="15">
        <f>IF($B36="","",ROUND(N($G36)*Ökonomie!$C$5,2))</f>
        <v/>
      </c>
      <c r="I36" s="15">
        <f>IF($B36="","",Sätze!$T36)</f>
        <v/>
      </c>
      <c r="J36" s="15">
        <f>IF($B36="","",ROUND(N($F36)-N($H36)-N($I36),2))</f>
        <v/>
      </c>
      <c r="K36" s="15">
        <f>IF(OR($B36="",N(Sätze!$J36)*N(Sätze!$K36)=0),"",ROUND($J36/(Sätze!$J36*Sätze!$K36),2))</f>
        <v/>
      </c>
      <c r="L36" s="15">
        <f>IF(OR($B36="",N($G36)=0),"",ROUND($J36/$G36,2))</f>
        <v/>
      </c>
    </row>
    <row r="37">
      <c r="A37" s="10">
        <f>IF(Sätze!$B37="","",Sätze!$A37)</f>
        <v/>
      </c>
      <c r="B37" s="10">
        <f>IF(Sätze!$B37="","",Sätze!$B37)</f>
        <v/>
      </c>
      <c r="C37" s="10">
        <f>IF($B37="","",Sätze!$E37)</f>
        <v/>
      </c>
      <c r="D37" s="15">
        <f>IF($B37="","",Sätze!$Q37)</f>
        <v/>
      </c>
      <c r="E37" s="15">
        <f>IF($B37="","",IFERROR(INDEX(Ökonomie!$C$9:$C$88,MATCH($B37,Ökonomie!$B$9:$B$88,0)),0))</f>
        <v/>
      </c>
      <c r="F37" s="15">
        <f>IF($B37="","",ROUND(N($D37)*N($E37),2))</f>
        <v/>
      </c>
      <c r="G37" s="28">
        <f>IF($B37="","",Sätze!$S37)</f>
        <v/>
      </c>
      <c r="H37" s="15">
        <f>IF($B37="","",ROUND(N($G37)*Ökonomie!$C$5,2))</f>
        <v/>
      </c>
      <c r="I37" s="15">
        <f>IF($B37="","",Sätze!$T37)</f>
        <v/>
      </c>
      <c r="J37" s="15">
        <f>IF($B37="","",ROUND(N($F37)-N($H37)-N($I37),2))</f>
        <v/>
      </c>
      <c r="K37" s="15">
        <f>IF(OR($B37="",N(Sätze!$J37)*N(Sätze!$K37)=0),"",ROUND($J37/(Sätze!$J37*Sätze!$K37),2))</f>
        <v/>
      </c>
      <c r="L37" s="15">
        <f>IF(OR($B37="",N($G37)=0),"",ROUND($J37/$G37,2))</f>
        <v/>
      </c>
    </row>
    <row r="38">
      <c r="A38" s="10">
        <f>IF(Sätze!$B38="","",Sätze!$A38)</f>
        <v/>
      </c>
      <c r="B38" s="10">
        <f>IF(Sätze!$B38="","",Sätze!$B38)</f>
        <v/>
      </c>
      <c r="C38" s="10">
        <f>IF($B38="","",Sätze!$E38)</f>
        <v/>
      </c>
      <c r="D38" s="15">
        <f>IF($B38="","",Sätze!$Q38)</f>
        <v/>
      </c>
      <c r="E38" s="15">
        <f>IF($B38="","",IFERROR(INDEX(Ökonomie!$C$9:$C$88,MATCH($B38,Ökonomie!$B$9:$B$88,0)),0))</f>
        <v/>
      </c>
      <c r="F38" s="15">
        <f>IF($B38="","",ROUND(N($D38)*N($E38),2))</f>
        <v/>
      </c>
      <c r="G38" s="28">
        <f>IF($B38="","",Sätze!$S38)</f>
        <v/>
      </c>
      <c r="H38" s="15">
        <f>IF($B38="","",ROUND(N($G38)*Ökonomie!$C$5,2))</f>
        <v/>
      </c>
      <c r="I38" s="15">
        <f>IF($B38="","",Sätze!$T38)</f>
        <v/>
      </c>
      <c r="J38" s="15">
        <f>IF($B38="","",ROUND(N($F38)-N($H38)-N($I38),2))</f>
        <v/>
      </c>
      <c r="K38" s="15">
        <f>IF(OR($B38="",N(Sätze!$J38)*N(Sätze!$K38)=0),"",ROUND($J38/(Sätze!$J38*Sätze!$K38),2))</f>
        <v/>
      </c>
      <c r="L38" s="15">
        <f>IF(OR($B38="",N($G38)=0),"",ROUND($J38/$G38,2))</f>
        <v/>
      </c>
    </row>
    <row r="39">
      <c r="A39" s="10">
        <f>IF(Sätze!$B39="","",Sätze!$A39)</f>
        <v/>
      </c>
      <c r="B39" s="10">
        <f>IF(Sätze!$B39="","",Sätze!$B39)</f>
        <v/>
      </c>
      <c r="C39" s="10">
        <f>IF($B39="","",Sätze!$E39)</f>
        <v/>
      </c>
      <c r="D39" s="15">
        <f>IF($B39="","",Sätze!$Q39)</f>
        <v/>
      </c>
      <c r="E39" s="15">
        <f>IF($B39="","",IFERROR(INDEX(Ökonomie!$C$9:$C$88,MATCH($B39,Ökonomie!$B$9:$B$88,0)),0))</f>
        <v/>
      </c>
      <c r="F39" s="15">
        <f>IF($B39="","",ROUND(N($D39)*N($E39),2))</f>
        <v/>
      </c>
      <c r="G39" s="28">
        <f>IF($B39="","",Sätze!$S39)</f>
        <v/>
      </c>
      <c r="H39" s="15">
        <f>IF($B39="","",ROUND(N($G39)*Ökonomie!$C$5,2))</f>
        <v/>
      </c>
      <c r="I39" s="15">
        <f>IF($B39="","",Sätze!$T39)</f>
        <v/>
      </c>
      <c r="J39" s="15">
        <f>IF($B39="","",ROUND(N($F39)-N($H39)-N($I39),2))</f>
        <v/>
      </c>
      <c r="K39" s="15">
        <f>IF(OR($B39="",N(Sätze!$J39)*N(Sätze!$K39)=0),"",ROUND($J39/(Sätze!$J39*Sätze!$K39),2))</f>
        <v/>
      </c>
      <c r="L39" s="15">
        <f>IF(OR($B39="",N($G39)=0),"",ROUND($J39/$G39,2))</f>
        <v/>
      </c>
    </row>
    <row r="40">
      <c r="A40" s="10">
        <f>IF(Sätze!$B40="","",Sätze!$A40)</f>
        <v/>
      </c>
      <c r="B40" s="10">
        <f>IF(Sätze!$B40="","",Sätze!$B40)</f>
        <v/>
      </c>
      <c r="C40" s="10">
        <f>IF($B40="","",Sätze!$E40)</f>
        <v/>
      </c>
      <c r="D40" s="15">
        <f>IF($B40="","",Sätze!$Q40)</f>
        <v/>
      </c>
      <c r="E40" s="15">
        <f>IF($B40="","",IFERROR(INDEX(Ökonomie!$C$9:$C$88,MATCH($B40,Ökonomie!$B$9:$B$88,0)),0))</f>
        <v/>
      </c>
      <c r="F40" s="15">
        <f>IF($B40="","",ROUND(N($D40)*N($E40),2))</f>
        <v/>
      </c>
      <c r="G40" s="28">
        <f>IF($B40="","",Sätze!$S40)</f>
        <v/>
      </c>
      <c r="H40" s="15">
        <f>IF($B40="","",ROUND(N($G40)*Ökonomie!$C$5,2))</f>
        <v/>
      </c>
      <c r="I40" s="15">
        <f>IF($B40="","",Sätze!$T40)</f>
        <v/>
      </c>
      <c r="J40" s="15">
        <f>IF($B40="","",ROUND(N($F40)-N($H40)-N($I40),2))</f>
        <v/>
      </c>
      <c r="K40" s="15">
        <f>IF(OR($B40="",N(Sätze!$J40)*N(Sätze!$K40)=0),"",ROUND($J40/(Sätze!$J40*Sätze!$K40),2))</f>
        <v/>
      </c>
      <c r="L40" s="15">
        <f>IF(OR($B40="",N($G40)=0),"",ROUND($J40/$G40,2))</f>
        <v/>
      </c>
    </row>
    <row r="41">
      <c r="A41" s="10">
        <f>IF(Sätze!$B41="","",Sätze!$A41)</f>
        <v/>
      </c>
      <c r="B41" s="10">
        <f>IF(Sätze!$B41="","",Sätze!$B41)</f>
        <v/>
      </c>
      <c r="C41" s="10">
        <f>IF($B41="","",Sätze!$E41)</f>
        <v/>
      </c>
      <c r="D41" s="15">
        <f>IF($B41="","",Sätze!$Q41)</f>
        <v/>
      </c>
      <c r="E41" s="15">
        <f>IF($B41="","",IFERROR(INDEX(Ökonomie!$C$9:$C$88,MATCH($B41,Ökonomie!$B$9:$B$88,0)),0))</f>
        <v/>
      </c>
      <c r="F41" s="15">
        <f>IF($B41="","",ROUND(N($D41)*N($E41),2))</f>
        <v/>
      </c>
      <c r="G41" s="28">
        <f>IF($B41="","",Sätze!$S41)</f>
        <v/>
      </c>
      <c r="H41" s="15">
        <f>IF($B41="","",ROUND(N($G41)*Ökonomie!$C$5,2))</f>
        <v/>
      </c>
      <c r="I41" s="15">
        <f>IF($B41="","",Sätze!$T41)</f>
        <v/>
      </c>
      <c r="J41" s="15">
        <f>IF($B41="","",ROUND(N($F41)-N($H41)-N($I41),2))</f>
        <v/>
      </c>
      <c r="K41" s="15">
        <f>IF(OR($B41="",N(Sätze!$J41)*N(Sätze!$K41)=0),"",ROUND($J41/(Sätze!$J41*Sätze!$K41),2))</f>
        <v/>
      </c>
      <c r="L41" s="15">
        <f>IF(OR($B41="",N($G41)=0),"",ROUND($J41/$G41,2))</f>
        <v/>
      </c>
    </row>
    <row r="42">
      <c r="A42" s="10">
        <f>IF(Sätze!$B42="","",Sätze!$A42)</f>
        <v/>
      </c>
      <c r="B42" s="10">
        <f>IF(Sätze!$B42="","",Sätze!$B42)</f>
        <v/>
      </c>
      <c r="C42" s="10">
        <f>IF($B42="","",Sätze!$E42)</f>
        <v/>
      </c>
      <c r="D42" s="15">
        <f>IF($B42="","",Sätze!$Q42)</f>
        <v/>
      </c>
      <c r="E42" s="15">
        <f>IF($B42="","",IFERROR(INDEX(Ökonomie!$C$9:$C$88,MATCH($B42,Ökonomie!$B$9:$B$88,0)),0))</f>
        <v/>
      </c>
      <c r="F42" s="15">
        <f>IF($B42="","",ROUND(N($D42)*N($E42),2))</f>
        <v/>
      </c>
      <c r="G42" s="28">
        <f>IF($B42="","",Sätze!$S42)</f>
        <v/>
      </c>
      <c r="H42" s="15">
        <f>IF($B42="","",ROUND(N($G42)*Ökonomie!$C$5,2))</f>
        <v/>
      </c>
      <c r="I42" s="15">
        <f>IF($B42="","",Sätze!$T42)</f>
        <v/>
      </c>
      <c r="J42" s="15">
        <f>IF($B42="","",ROUND(N($F42)-N($H42)-N($I42),2))</f>
        <v/>
      </c>
      <c r="K42" s="15">
        <f>IF(OR($B42="",N(Sätze!$J42)*N(Sätze!$K42)=0),"",ROUND($J42/(Sätze!$J42*Sätze!$K42),2))</f>
        <v/>
      </c>
      <c r="L42" s="15">
        <f>IF(OR($B42="",N($G42)=0),"",ROUND($J42/$G42,2))</f>
        <v/>
      </c>
    </row>
    <row r="43">
      <c r="A43" s="10">
        <f>IF(Sätze!$B43="","",Sätze!$A43)</f>
        <v/>
      </c>
      <c r="B43" s="10">
        <f>IF(Sätze!$B43="","",Sätze!$B43)</f>
        <v/>
      </c>
      <c r="C43" s="10">
        <f>IF($B43="","",Sätze!$E43)</f>
        <v/>
      </c>
      <c r="D43" s="15">
        <f>IF($B43="","",Sätze!$Q43)</f>
        <v/>
      </c>
      <c r="E43" s="15">
        <f>IF($B43="","",IFERROR(INDEX(Ökonomie!$C$9:$C$88,MATCH($B43,Ökonomie!$B$9:$B$88,0)),0))</f>
        <v/>
      </c>
      <c r="F43" s="15">
        <f>IF($B43="","",ROUND(N($D43)*N($E43),2))</f>
        <v/>
      </c>
      <c r="G43" s="28">
        <f>IF($B43="","",Sätze!$S43)</f>
        <v/>
      </c>
      <c r="H43" s="15">
        <f>IF($B43="","",ROUND(N($G43)*Ökonomie!$C$5,2))</f>
        <v/>
      </c>
      <c r="I43" s="15">
        <f>IF($B43="","",Sätze!$T43)</f>
        <v/>
      </c>
      <c r="J43" s="15">
        <f>IF($B43="","",ROUND(N($F43)-N($H43)-N($I43),2))</f>
        <v/>
      </c>
      <c r="K43" s="15">
        <f>IF(OR($B43="",N(Sätze!$J43)*N(Sätze!$K43)=0),"",ROUND($J43/(Sätze!$J43*Sätze!$K43),2))</f>
        <v/>
      </c>
      <c r="L43" s="15">
        <f>IF(OR($B43="",N($G43)=0),"",ROUND($J43/$G43,2))</f>
        <v/>
      </c>
    </row>
    <row r="44">
      <c r="A44" s="10">
        <f>IF(Sätze!$B44="","",Sätze!$A44)</f>
        <v/>
      </c>
      <c r="B44" s="10">
        <f>IF(Sätze!$B44="","",Sätze!$B44)</f>
        <v/>
      </c>
      <c r="C44" s="10">
        <f>IF($B44="","",Sätze!$E44)</f>
        <v/>
      </c>
      <c r="D44" s="15">
        <f>IF($B44="","",Sätze!$Q44)</f>
        <v/>
      </c>
      <c r="E44" s="15">
        <f>IF($B44="","",IFERROR(INDEX(Ökonomie!$C$9:$C$88,MATCH($B44,Ökonomie!$B$9:$B$88,0)),0))</f>
        <v/>
      </c>
      <c r="F44" s="15">
        <f>IF($B44="","",ROUND(N($D44)*N($E44),2))</f>
        <v/>
      </c>
      <c r="G44" s="28">
        <f>IF($B44="","",Sätze!$S44)</f>
        <v/>
      </c>
      <c r="H44" s="15">
        <f>IF($B44="","",ROUND(N($G44)*Ökonomie!$C$5,2))</f>
        <v/>
      </c>
      <c r="I44" s="15">
        <f>IF($B44="","",Sätze!$T44)</f>
        <v/>
      </c>
      <c r="J44" s="15">
        <f>IF($B44="","",ROUND(N($F44)-N($H44)-N($I44),2))</f>
        <v/>
      </c>
      <c r="K44" s="15">
        <f>IF(OR($B44="",N(Sätze!$J44)*N(Sätze!$K44)=0),"",ROUND($J44/(Sätze!$J44*Sätze!$K44),2))</f>
        <v/>
      </c>
      <c r="L44" s="15">
        <f>IF(OR($B44="",N($G44)=0),"",ROUND($J44/$G44,2))</f>
        <v/>
      </c>
    </row>
    <row r="45">
      <c r="A45" s="10">
        <f>IF(Sätze!$B45="","",Sätze!$A45)</f>
        <v/>
      </c>
      <c r="B45" s="10">
        <f>IF(Sätze!$B45="","",Sätze!$B45)</f>
        <v/>
      </c>
      <c r="C45" s="10">
        <f>IF($B45="","",Sätze!$E45)</f>
        <v/>
      </c>
      <c r="D45" s="15">
        <f>IF($B45="","",Sätze!$Q45)</f>
        <v/>
      </c>
      <c r="E45" s="15">
        <f>IF($B45="","",IFERROR(INDEX(Ökonomie!$C$9:$C$88,MATCH($B45,Ökonomie!$B$9:$B$88,0)),0))</f>
        <v/>
      </c>
      <c r="F45" s="15">
        <f>IF($B45="","",ROUND(N($D45)*N($E45),2))</f>
        <v/>
      </c>
      <c r="G45" s="28">
        <f>IF($B45="","",Sätze!$S45)</f>
        <v/>
      </c>
      <c r="H45" s="15">
        <f>IF($B45="","",ROUND(N($G45)*Ökonomie!$C$5,2))</f>
        <v/>
      </c>
      <c r="I45" s="15">
        <f>IF($B45="","",Sätze!$T45)</f>
        <v/>
      </c>
      <c r="J45" s="15">
        <f>IF($B45="","",ROUND(N($F45)-N($H45)-N($I45),2))</f>
        <v/>
      </c>
      <c r="K45" s="15">
        <f>IF(OR($B45="",N(Sätze!$J45)*N(Sätze!$K45)=0),"",ROUND($J45/(Sätze!$J45*Sätze!$K45),2))</f>
        <v/>
      </c>
      <c r="L45" s="15">
        <f>IF(OR($B45="",N($G45)=0),"",ROUND($J45/$G45,2))</f>
        <v/>
      </c>
    </row>
    <row r="46">
      <c r="A46" s="10">
        <f>IF(Sätze!$B46="","",Sätze!$A46)</f>
        <v/>
      </c>
      <c r="B46" s="10">
        <f>IF(Sätze!$B46="","",Sätze!$B46)</f>
        <v/>
      </c>
      <c r="C46" s="10">
        <f>IF($B46="","",Sätze!$E46)</f>
        <v/>
      </c>
      <c r="D46" s="15">
        <f>IF($B46="","",Sätze!$Q46)</f>
        <v/>
      </c>
      <c r="E46" s="15">
        <f>IF($B46="","",IFERROR(INDEX(Ökonomie!$C$9:$C$88,MATCH($B46,Ökonomie!$B$9:$B$88,0)),0))</f>
        <v/>
      </c>
      <c r="F46" s="15">
        <f>IF($B46="","",ROUND(N($D46)*N($E46),2))</f>
        <v/>
      </c>
      <c r="G46" s="28">
        <f>IF($B46="","",Sätze!$S46)</f>
        <v/>
      </c>
      <c r="H46" s="15">
        <f>IF($B46="","",ROUND(N($G46)*Ökonomie!$C$5,2))</f>
        <v/>
      </c>
      <c r="I46" s="15">
        <f>IF($B46="","",Sätze!$T46)</f>
        <v/>
      </c>
      <c r="J46" s="15">
        <f>IF($B46="","",ROUND(N($F46)-N($H46)-N($I46),2))</f>
        <v/>
      </c>
      <c r="K46" s="15">
        <f>IF(OR($B46="",N(Sätze!$J46)*N(Sätze!$K46)=0),"",ROUND($J46/(Sätze!$J46*Sätze!$K46),2))</f>
        <v/>
      </c>
      <c r="L46" s="15">
        <f>IF(OR($B46="",N($G46)=0),"",ROUND($J46/$G46,2))</f>
        <v/>
      </c>
    </row>
    <row r="47">
      <c r="A47" s="10">
        <f>IF(Sätze!$B47="","",Sätze!$A47)</f>
        <v/>
      </c>
      <c r="B47" s="10">
        <f>IF(Sätze!$B47="","",Sätze!$B47)</f>
        <v/>
      </c>
      <c r="C47" s="10">
        <f>IF($B47="","",Sätze!$E47)</f>
        <v/>
      </c>
      <c r="D47" s="15">
        <f>IF($B47="","",Sätze!$Q47)</f>
        <v/>
      </c>
      <c r="E47" s="15">
        <f>IF($B47="","",IFERROR(INDEX(Ökonomie!$C$9:$C$88,MATCH($B47,Ökonomie!$B$9:$B$88,0)),0))</f>
        <v/>
      </c>
      <c r="F47" s="15">
        <f>IF($B47="","",ROUND(N($D47)*N($E47),2))</f>
        <v/>
      </c>
      <c r="G47" s="28">
        <f>IF($B47="","",Sätze!$S47)</f>
        <v/>
      </c>
      <c r="H47" s="15">
        <f>IF($B47="","",ROUND(N($G47)*Ökonomie!$C$5,2))</f>
        <v/>
      </c>
      <c r="I47" s="15">
        <f>IF($B47="","",Sätze!$T47)</f>
        <v/>
      </c>
      <c r="J47" s="15">
        <f>IF($B47="","",ROUND(N($F47)-N($H47)-N($I47),2))</f>
        <v/>
      </c>
      <c r="K47" s="15">
        <f>IF(OR($B47="",N(Sätze!$J47)*N(Sätze!$K47)=0),"",ROUND($J47/(Sätze!$J47*Sätze!$K47),2))</f>
        <v/>
      </c>
      <c r="L47" s="15">
        <f>IF(OR($B47="",N($G47)=0),"",ROUND($J47/$G47,2))</f>
        <v/>
      </c>
    </row>
    <row r="48">
      <c r="A48" s="10">
        <f>IF(Sätze!$B48="","",Sätze!$A48)</f>
        <v/>
      </c>
      <c r="B48" s="10">
        <f>IF(Sätze!$B48="","",Sätze!$B48)</f>
        <v/>
      </c>
      <c r="C48" s="10">
        <f>IF($B48="","",Sätze!$E48)</f>
        <v/>
      </c>
      <c r="D48" s="15">
        <f>IF($B48="","",Sätze!$Q48)</f>
        <v/>
      </c>
      <c r="E48" s="15">
        <f>IF($B48="","",IFERROR(INDEX(Ökonomie!$C$9:$C$88,MATCH($B48,Ökonomie!$B$9:$B$88,0)),0))</f>
        <v/>
      </c>
      <c r="F48" s="15">
        <f>IF($B48="","",ROUND(N($D48)*N($E48),2))</f>
        <v/>
      </c>
      <c r="G48" s="28">
        <f>IF($B48="","",Sätze!$S48)</f>
        <v/>
      </c>
      <c r="H48" s="15">
        <f>IF($B48="","",ROUND(N($G48)*Ökonomie!$C$5,2))</f>
        <v/>
      </c>
      <c r="I48" s="15">
        <f>IF($B48="","",Sätze!$T48)</f>
        <v/>
      </c>
      <c r="J48" s="15">
        <f>IF($B48="","",ROUND(N($F48)-N($H48)-N($I48),2))</f>
        <v/>
      </c>
      <c r="K48" s="15">
        <f>IF(OR($B48="",N(Sätze!$J48)*N(Sätze!$K48)=0),"",ROUND($J48/(Sätze!$J48*Sätze!$K48),2))</f>
        <v/>
      </c>
      <c r="L48" s="15">
        <f>IF(OR($B48="",N($G48)=0),"",ROUND($J48/$G48,2))</f>
        <v/>
      </c>
    </row>
    <row r="49">
      <c r="A49" s="10">
        <f>IF(Sätze!$B49="","",Sätze!$A49)</f>
        <v/>
      </c>
      <c r="B49" s="10">
        <f>IF(Sätze!$B49="","",Sätze!$B49)</f>
        <v/>
      </c>
      <c r="C49" s="10">
        <f>IF($B49="","",Sätze!$E49)</f>
        <v/>
      </c>
      <c r="D49" s="15">
        <f>IF($B49="","",Sätze!$Q49)</f>
        <v/>
      </c>
      <c r="E49" s="15">
        <f>IF($B49="","",IFERROR(INDEX(Ökonomie!$C$9:$C$88,MATCH($B49,Ökonomie!$B$9:$B$88,0)),0))</f>
        <v/>
      </c>
      <c r="F49" s="15">
        <f>IF($B49="","",ROUND(N($D49)*N($E49),2))</f>
        <v/>
      </c>
      <c r="G49" s="28">
        <f>IF($B49="","",Sätze!$S49)</f>
        <v/>
      </c>
      <c r="H49" s="15">
        <f>IF($B49="","",ROUND(N($G49)*Ökonomie!$C$5,2))</f>
        <v/>
      </c>
      <c r="I49" s="15">
        <f>IF($B49="","",Sätze!$T49)</f>
        <v/>
      </c>
      <c r="J49" s="15">
        <f>IF($B49="","",ROUND(N($F49)-N($H49)-N($I49),2))</f>
        <v/>
      </c>
      <c r="K49" s="15">
        <f>IF(OR($B49="",N(Sätze!$J49)*N(Sätze!$K49)=0),"",ROUND($J49/(Sätze!$J49*Sätze!$K49),2))</f>
        <v/>
      </c>
      <c r="L49" s="15">
        <f>IF(OR($B49="",N($G49)=0),"",ROUND($J49/$G49,2))</f>
        <v/>
      </c>
    </row>
    <row r="50">
      <c r="A50" s="10">
        <f>IF(Sätze!$B50="","",Sätze!$A50)</f>
        <v/>
      </c>
      <c r="B50" s="10">
        <f>IF(Sätze!$B50="","",Sätze!$B50)</f>
        <v/>
      </c>
      <c r="C50" s="10">
        <f>IF($B50="","",Sätze!$E50)</f>
        <v/>
      </c>
      <c r="D50" s="15">
        <f>IF($B50="","",Sätze!$Q50)</f>
        <v/>
      </c>
      <c r="E50" s="15">
        <f>IF($B50="","",IFERROR(INDEX(Ökonomie!$C$9:$C$88,MATCH($B50,Ökonomie!$B$9:$B$88,0)),0))</f>
        <v/>
      </c>
      <c r="F50" s="15">
        <f>IF($B50="","",ROUND(N($D50)*N($E50),2))</f>
        <v/>
      </c>
      <c r="G50" s="28">
        <f>IF($B50="","",Sätze!$S50)</f>
        <v/>
      </c>
      <c r="H50" s="15">
        <f>IF($B50="","",ROUND(N($G50)*Ökonomie!$C$5,2))</f>
        <v/>
      </c>
      <c r="I50" s="15">
        <f>IF($B50="","",Sätze!$T50)</f>
        <v/>
      </c>
      <c r="J50" s="15">
        <f>IF($B50="","",ROUND(N($F50)-N($H50)-N($I50),2))</f>
        <v/>
      </c>
      <c r="K50" s="15">
        <f>IF(OR($B50="",N(Sätze!$J50)*N(Sätze!$K50)=0),"",ROUND($J50/(Sätze!$J50*Sätze!$K50),2))</f>
        <v/>
      </c>
      <c r="L50" s="15">
        <f>IF(OR($B50="",N($G50)=0),"",ROUND($J50/$G50,2))</f>
        <v/>
      </c>
    </row>
    <row r="51">
      <c r="A51" s="10">
        <f>IF(Sätze!$B51="","",Sätze!$A51)</f>
        <v/>
      </c>
      <c r="B51" s="10">
        <f>IF(Sätze!$B51="","",Sätze!$B51)</f>
        <v/>
      </c>
      <c r="C51" s="10">
        <f>IF($B51="","",Sätze!$E51)</f>
        <v/>
      </c>
      <c r="D51" s="15">
        <f>IF($B51="","",Sätze!$Q51)</f>
        <v/>
      </c>
      <c r="E51" s="15">
        <f>IF($B51="","",IFERROR(INDEX(Ökonomie!$C$9:$C$88,MATCH($B51,Ökonomie!$B$9:$B$88,0)),0))</f>
        <v/>
      </c>
      <c r="F51" s="15">
        <f>IF($B51="","",ROUND(N($D51)*N($E51),2))</f>
        <v/>
      </c>
      <c r="G51" s="28">
        <f>IF($B51="","",Sätze!$S51)</f>
        <v/>
      </c>
      <c r="H51" s="15">
        <f>IF($B51="","",ROUND(N($G51)*Ökonomie!$C$5,2))</f>
        <v/>
      </c>
      <c r="I51" s="15">
        <f>IF($B51="","",Sätze!$T51)</f>
        <v/>
      </c>
      <c r="J51" s="15">
        <f>IF($B51="","",ROUND(N($F51)-N($H51)-N($I51),2))</f>
        <v/>
      </c>
      <c r="K51" s="15">
        <f>IF(OR($B51="",N(Sätze!$J51)*N(Sätze!$K51)=0),"",ROUND($J51/(Sätze!$J51*Sätze!$K51),2))</f>
        <v/>
      </c>
      <c r="L51" s="15">
        <f>IF(OR($B51="",N($G51)=0),"",ROUND($J51/$G51,2))</f>
        <v/>
      </c>
    </row>
    <row r="52">
      <c r="A52" s="10">
        <f>IF(Sätze!$B52="","",Sätze!$A52)</f>
        <v/>
      </c>
      <c r="B52" s="10">
        <f>IF(Sätze!$B52="","",Sätze!$B52)</f>
        <v/>
      </c>
      <c r="C52" s="10">
        <f>IF($B52="","",Sätze!$E52)</f>
        <v/>
      </c>
      <c r="D52" s="15">
        <f>IF($B52="","",Sätze!$Q52)</f>
        <v/>
      </c>
      <c r="E52" s="15">
        <f>IF($B52="","",IFERROR(INDEX(Ökonomie!$C$9:$C$88,MATCH($B52,Ökonomie!$B$9:$B$88,0)),0))</f>
        <v/>
      </c>
      <c r="F52" s="15">
        <f>IF($B52="","",ROUND(N($D52)*N($E52),2))</f>
        <v/>
      </c>
      <c r="G52" s="28">
        <f>IF($B52="","",Sätze!$S52)</f>
        <v/>
      </c>
      <c r="H52" s="15">
        <f>IF($B52="","",ROUND(N($G52)*Ökonomie!$C$5,2))</f>
        <v/>
      </c>
      <c r="I52" s="15">
        <f>IF($B52="","",Sätze!$T52)</f>
        <v/>
      </c>
      <c r="J52" s="15">
        <f>IF($B52="","",ROUND(N($F52)-N($H52)-N($I52),2))</f>
        <v/>
      </c>
      <c r="K52" s="15">
        <f>IF(OR($B52="",N(Sätze!$J52)*N(Sätze!$K52)=0),"",ROUND($J52/(Sätze!$J52*Sätze!$K52),2))</f>
        <v/>
      </c>
      <c r="L52" s="15">
        <f>IF(OR($B52="",N($G52)=0),"",ROUND($J52/$G52,2))</f>
        <v/>
      </c>
    </row>
    <row r="53">
      <c r="A53" s="10">
        <f>IF(Sätze!$B53="","",Sätze!$A53)</f>
        <v/>
      </c>
      <c r="B53" s="10">
        <f>IF(Sätze!$B53="","",Sätze!$B53)</f>
        <v/>
      </c>
      <c r="C53" s="10">
        <f>IF($B53="","",Sätze!$E53)</f>
        <v/>
      </c>
      <c r="D53" s="15">
        <f>IF($B53="","",Sätze!$Q53)</f>
        <v/>
      </c>
      <c r="E53" s="15">
        <f>IF($B53="","",IFERROR(INDEX(Ökonomie!$C$9:$C$88,MATCH($B53,Ökonomie!$B$9:$B$88,0)),0))</f>
        <v/>
      </c>
      <c r="F53" s="15">
        <f>IF($B53="","",ROUND(N($D53)*N($E53),2))</f>
        <v/>
      </c>
      <c r="G53" s="28">
        <f>IF($B53="","",Sätze!$S53)</f>
        <v/>
      </c>
      <c r="H53" s="15">
        <f>IF($B53="","",ROUND(N($G53)*Ökonomie!$C$5,2))</f>
        <v/>
      </c>
      <c r="I53" s="15">
        <f>IF($B53="","",Sätze!$T53)</f>
        <v/>
      </c>
      <c r="J53" s="15">
        <f>IF($B53="","",ROUND(N($F53)-N($H53)-N($I53),2))</f>
        <v/>
      </c>
      <c r="K53" s="15">
        <f>IF(OR($B53="",N(Sätze!$J53)*N(Sätze!$K53)=0),"",ROUND($J53/(Sätze!$J53*Sätze!$K53),2))</f>
        <v/>
      </c>
      <c r="L53" s="15">
        <f>IF(OR($B53="",N($G53)=0),"",ROUND($J53/$G53,2))</f>
        <v/>
      </c>
    </row>
    <row r="54">
      <c r="A54" s="10">
        <f>IF(Sätze!$B54="","",Sätze!$A54)</f>
        <v/>
      </c>
      <c r="B54" s="10">
        <f>IF(Sätze!$B54="","",Sätze!$B54)</f>
        <v/>
      </c>
      <c r="C54" s="10">
        <f>IF($B54="","",Sätze!$E54)</f>
        <v/>
      </c>
      <c r="D54" s="15">
        <f>IF($B54="","",Sätze!$Q54)</f>
        <v/>
      </c>
      <c r="E54" s="15">
        <f>IF($B54="","",IFERROR(INDEX(Ökonomie!$C$9:$C$88,MATCH($B54,Ökonomie!$B$9:$B$88,0)),0))</f>
        <v/>
      </c>
      <c r="F54" s="15">
        <f>IF($B54="","",ROUND(N($D54)*N($E54),2))</f>
        <v/>
      </c>
      <c r="G54" s="28">
        <f>IF($B54="","",Sätze!$S54)</f>
        <v/>
      </c>
      <c r="H54" s="15">
        <f>IF($B54="","",ROUND(N($G54)*Ökonomie!$C$5,2))</f>
        <v/>
      </c>
      <c r="I54" s="15">
        <f>IF($B54="","",Sätze!$T54)</f>
        <v/>
      </c>
      <c r="J54" s="15">
        <f>IF($B54="","",ROUND(N($F54)-N($H54)-N($I54),2))</f>
        <v/>
      </c>
      <c r="K54" s="15">
        <f>IF(OR($B54="",N(Sätze!$J54)*N(Sätze!$K54)=0),"",ROUND($J54/(Sätze!$J54*Sätze!$K54),2))</f>
        <v/>
      </c>
      <c r="L54" s="15">
        <f>IF(OR($B54="",N($G54)=0),"",ROUND($J54/$G54,2))</f>
        <v/>
      </c>
    </row>
    <row r="55">
      <c r="A55" s="10">
        <f>IF(Sätze!$B55="","",Sätze!$A55)</f>
        <v/>
      </c>
      <c r="B55" s="10">
        <f>IF(Sätze!$B55="","",Sätze!$B55)</f>
        <v/>
      </c>
      <c r="C55" s="10">
        <f>IF($B55="","",Sätze!$E55)</f>
        <v/>
      </c>
      <c r="D55" s="15">
        <f>IF($B55="","",Sätze!$Q55)</f>
        <v/>
      </c>
      <c r="E55" s="15">
        <f>IF($B55="","",IFERROR(INDEX(Ökonomie!$C$9:$C$88,MATCH($B55,Ökonomie!$B$9:$B$88,0)),0))</f>
        <v/>
      </c>
      <c r="F55" s="15">
        <f>IF($B55="","",ROUND(N($D55)*N($E55),2))</f>
        <v/>
      </c>
      <c r="G55" s="28">
        <f>IF($B55="","",Sätze!$S55)</f>
        <v/>
      </c>
      <c r="H55" s="15">
        <f>IF($B55="","",ROUND(N($G55)*Ökonomie!$C$5,2))</f>
        <v/>
      </c>
      <c r="I55" s="15">
        <f>IF($B55="","",Sätze!$T55)</f>
        <v/>
      </c>
      <c r="J55" s="15">
        <f>IF($B55="","",ROUND(N($F55)-N($H55)-N($I55),2))</f>
        <v/>
      </c>
      <c r="K55" s="15">
        <f>IF(OR($B55="",N(Sätze!$J55)*N(Sätze!$K55)=0),"",ROUND($J55/(Sätze!$J55*Sätze!$K55),2))</f>
        <v/>
      </c>
      <c r="L55" s="15">
        <f>IF(OR($B55="",N($G55)=0),"",ROUND($J55/$G55,2))</f>
        <v/>
      </c>
    </row>
    <row r="56">
      <c r="A56" s="10">
        <f>IF(Sätze!$B56="","",Sätze!$A56)</f>
        <v/>
      </c>
      <c r="B56" s="10">
        <f>IF(Sätze!$B56="","",Sätze!$B56)</f>
        <v/>
      </c>
      <c r="C56" s="10">
        <f>IF($B56="","",Sätze!$E56)</f>
        <v/>
      </c>
      <c r="D56" s="15">
        <f>IF($B56="","",Sätze!$Q56)</f>
        <v/>
      </c>
      <c r="E56" s="15">
        <f>IF($B56="","",IFERROR(INDEX(Ökonomie!$C$9:$C$88,MATCH($B56,Ökonomie!$B$9:$B$88,0)),0))</f>
        <v/>
      </c>
      <c r="F56" s="15">
        <f>IF($B56="","",ROUND(N($D56)*N($E56),2))</f>
        <v/>
      </c>
      <c r="G56" s="28">
        <f>IF($B56="","",Sätze!$S56)</f>
        <v/>
      </c>
      <c r="H56" s="15">
        <f>IF($B56="","",ROUND(N($G56)*Ökonomie!$C$5,2))</f>
        <v/>
      </c>
      <c r="I56" s="15">
        <f>IF($B56="","",Sätze!$T56)</f>
        <v/>
      </c>
      <c r="J56" s="15">
        <f>IF($B56="","",ROUND(N($F56)-N($H56)-N($I56),2))</f>
        <v/>
      </c>
      <c r="K56" s="15">
        <f>IF(OR($B56="",N(Sätze!$J56)*N(Sätze!$K56)=0),"",ROUND($J56/(Sätze!$J56*Sätze!$K56),2))</f>
        <v/>
      </c>
      <c r="L56" s="15">
        <f>IF(OR($B56="",N($G56)=0),"",ROUND($J56/$G56,2))</f>
        <v/>
      </c>
    </row>
    <row r="57">
      <c r="A57" s="10">
        <f>IF(Sätze!$B57="","",Sätze!$A57)</f>
        <v/>
      </c>
      <c r="B57" s="10">
        <f>IF(Sätze!$B57="","",Sätze!$B57)</f>
        <v/>
      </c>
      <c r="C57" s="10">
        <f>IF($B57="","",Sätze!$E57)</f>
        <v/>
      </c>
      <c r="D57" s="15">
        <f>IF($B57="","",Sätze!$Q57)</f>
        <v/>
      </c>
      <c r="E57" s="15">
        <f>IF($B57="","",IFERROR(INDEX(Ökonomie!$C$9:$C$88,MATCH($B57,Ökonomie!$B$9:$B$88,0)),0))</f>
        <v/>
      </c>
      <c r="F57" s="15">
        <f>IF($B57="","",ROUND(N($D57)*N($E57),2))</f>
        <v/>
      </c>
      <c r="G57" s="28">
        <f>IF($B57="","",Sätze!$S57)</f>
        <v/>
      </c>
      <c r="H57" s="15">
        <f>IF($B57="","",ROUND(N($G57)*Ökonomie!$C$5,2))</f>
        <v/>
      </c>
      <c r="I57" s="15">
        <f>IF($B57="","",Sätze!$T57)</f>
        <v/>
      </c>
      <c r="J57" s="15">
        <f>IF($B57="","",ROUND(N($F57)-N($H57)-N($I57),2))</f>
        <v/>
      </c>
      <c r="K57" s="15">
        <f>IF(OR($B57="",N(Sätze!$J57)*N(Sätze!$K57)=0),"",ROUND($J57/(Sätze!$J57*Sätze!$K57),2))</f>
        <v/>
      </c>
      <c r="L57" s="15">
        <f>IF(OR($B57="",N($G57)=0),"",ROUND($J57/$G57,2))</f>
        <v/>
      </c>
    </row>
    <row r="58">
      <c r="A58" s="10">
        <f>IF(Sätze!$B58="","",Sätze!$A58)</f>
        <v/>
      </c>
      <c r="B58" s="10">
        <f>IF(Sätze!$B58="","",Sätze!$B58)</f>
        <v/>
      </c>
      <c r="C58" s="10">
        <f>IF($B58="","",Sätze!$E58)</f>
        <v/>
      </c>
      <c r="D58" s="15">
        <f>IF($B58="","",Sätze!$Q58)</f>
        <v/>
      </c>
      <c r="E58" s="15">
        <f>IF($B58="","",IFERROR(INDEX(Ökonomie!$C$9:$C$88,MATCH($B58,Ökonomie!$B$9:$B$88,0)),0))</f>
        <v/>
      </c>
      <c r="F58" s="15">
        <f>IF($B58="","",ROUND(N($D58)*N($E58),2))</f>
        <v/>
      </c>
      <c r="G58" s="28">
        <f>IF($B58="","",Sätze!$S58)</f>
        <v/>
      </c>
      <c r="H58" s="15">
        <f>IF($B58="","",ROUND(N($G58)*Ökonomie!$C$5,2))</f>
        <v/>
      </c>
      <c r="I58" s="15">
        <f>IF($B58="","",Sätze!$T58)</f>
        <v/>
      </c>
      <c r="J58" s="15">
        <f>IF($B58="","",ROUND(N($F58)-N($H58)-N($I58),2))</f>
        <v/>
      </c>
      <c r="K58" s="15">
        <f>IF(OR($B58="",N(Sätze!$J58)*N(Sätze!$K58)=0),"",ROUND($J58/(Sätze!$J58*Sätze!$K58),2))</f>
        <v/>
      </c>
      <c r="L58" s="15">
        <f>IF(OR($B58="",N($G58)=0),"",ROUND($J58/$G58,2))</f>
        <v/>
      </c>
    </row>
    <row r="59">
      <c r="A59" s="10">
        <f>IF(Sätze!$B59="","",Sätze!$A59)</f>
        <v/>
      </c>
      <c r="B59" s="10">
        <f>IF(Sätze!$B59="","",Sätze!$B59)</f>
        <v/>
      </c>
      <c r="C59" s="10">
        <f>IF($B59="","",Sätze!$E59)</f>
        <v/>
      </c>
      <c r="D59" s="15">
        <f>IF($B59="","",Sätze!$Q59)</f>
        <v/>
      </c>
      <c r="E59" s="15">
        <f>IF($B59="","",IFERROR(INDEX(Ökonomie!$C$9:$C$88,MATCH($B59,Ökonomie!$B$9:$B$88,0)),0))</f>
        <v/>
      </c>
      <c r="F59" s="15">
        <f>IF($B59="","",ROUND(N($D59)*N($E59),2))</f>
        <v/>
      </c>
      <c r="G59" s="28">
        <f>IF($B59="","",Sätze!$S59)</f>
        <v/>
      </c>
      <c r="H59" s="15">
        <f>IF($B59="","",ROUND(N($G59)*Ökonomie!$C$5,2))</f>
        <v/>
      </c>
      <c r="I59" s="15">
        <f>IF($B59="","",Sätze!$T59)</f>
        <v/>
      </c>
      <c r="J59" s="15">
        <f>IF($B59="","",ROUND(N($F59)-N($H59)-N($I59),2))</f>
        <v/>
      </c>
      <c r="K59" s="15">
        <f>IF(OR($B59="",N(Sätze!$J59)*N(Sätze!$K59)=0),"",ROUND($J59/(Sätze!$J59*Sätze!$K59),2))</f>
        <v/>
      </c>
      <c r="L59" s="15">
        <f>IF(OR($B59="",N($G59)=0),"",ROUND($J59/$G59,2))</f>
        <v/>
      </c>
    </row>
    <row r="60">
      <c r="A60" s="10">
        <f>IF(Sätze!$B60="","",Sätze!$A60)</f>
        <v/>
      </c>
      <c r="B60" s="10">
        <f>IF(Sätze!$B60="","",Sätze!$B60)</f>
        <v/>
      </c>
      <c r="C60" s="10">
        <f>IF($B60="","",Sätze!$E60)</f>
        <v/>
      </c>
      <c r="D60" s="15">
        <f>IF($B60="","",Sätze!$Q60)</f>
        <v/>
      </c>
      <c r="E60" s="15">
        <f>IF($B60="","",IFERROR(INDEX(Ökonomie!$C$9:$C$88,MATCH($B60,Ökonomie!$B$9:$B$88,0)),0))</f>
        <v/>
      </c>
      <c r="F60" s="15">
        <f>IF($B60="","",ROUND(N($D60)*N($E60),2))</f>
        <v/>
      </c>
      <c r="G60" s="28">
        <f>IF($B60="","",Sätze!$S60)</f>
        <v/>
      </c>
      <c r="H60" s="15">
        <f>IF($B60="","",ROUND(N($G60)*Ökonomie!$C$5,2))</f>
        <v/>
      </c>
      <c r="I60" s="15">
        <f>IF($B60="","",Sätze!$T60)</f>
        <v/>
      </c>
      <c r="J60" s="15">
        <f>IF($B60="","",ROUND(N($F60)-N($H60)-N($I60),2))</f>
        <v/>
      </c>
      <c r="K60" s="15">
        <f>IF(OR($B60="",N(Sätze!$J60)*N(Sätze!$K60)=0),"",ROUND($J60/(Sätze!$J60*Sätze!$K60),2))</f>
        <v/>
      </c>
      <c r="L60" s="15">
        <f>IF(OR($B60="",N($G60)=0),"",ROUND($J60/$G60,2))</f>
        <v/>
      </c>
    </row>
    <row r="61">
      <c r="A61" s="10">
        <f>IF(Sätze!$B61="","",Sätze!$A61)</f>
        <v/>
      </c>
      <c r="B61" s="10">
        <f>IF(Sätze!$B61="","",Sätze!$B61)</f>
        <v/>
      </c>
      <c r="C61" s="10">
        <f>IF($B61="","",Sätze!$E61)</f>
        <v/>
      </c>
      <c r="D61" s="15">
        <f>IF($B61="","",Sätze!$Q61)</f>
        <v/>
      </c>
      <c r="E61" s="15">
        <f>IF($B61="","",IFERROR(INDEX(Ökonomie!$C$9:$C$88,MATCH($B61,Ökonomie!$B$9:$B$88,0)),0))</f>
        <v/>
      </c>
      <c r="F61" s="15">
        <f>IF($B61="","",ROUND(N($D61)*N($E61),2))</f>
        <v/>
      </c>
      <c r="G61" s="28">
        <f>IF($B61="","",Sätze!$S61)</f>
        <v/>
      </c>
      <c r="H61" s="15">
        <f>IF($B61="","",ROUND(N($G61)*Ökonomie!$C$5,2))</f>
        <v/>
      </c>
      <c r="I61" s="15">
        <f>IF($B61="","",Sätze!$T61)</f>
        <v/>
      </c>
      <c r="J61" s="15">
        <f>IF($B61="","",ROUND(N($F61)-N($H61)-N($I61),2))</f>
        <v/>
      </c>
      <c r="K61" s="15">
        <f>IF(OR($B61="",N(Sätze!$J61)*N(Sätze!$K61)=0),"",ROUND($J61/(Sätze!$J61*Sätze!$K61),2))</f>
        <v/>
      </c>
      <c r="L61" s="15">
        <f>IF(OR($B61="",N($G61)=0),"",ROUND($J61/$G61,2))</f>
        <v/>
      </c>
    </row>
    <row r="62">
      <c r="A62" s="10">
        <f>IF(Sätze!$B62="","",Sätze!$A62)</f>
        <v/>
      </c>
      <c r="B62" s="10">
        <f>IF(Sätze!$B62="","",Sätze!$B62)</f>
        <v/>
      </c>
      <c r="C62" s="10">
        <f>IF($B62="","",Sätze!$E62)</f>
        <v/>
      </c>
      <c r="D62" s="15">
        <f>IF($B62="","",Sätze!$Q62)</f>
        <v/>
      </c>
      <c r="E62" s="15">
        <f>IF($B62="","",IFERROR(INDEX(Ökonomie!$C$9:$C$88,MATCH($B62,Ökonomie!$B$9:$B$88,0)),0))</f>
        <v/>
      </c>
      <c r="F62" s="15">
        <f>IF($B62="","",ROUND(N($D62)*N($E62),2))</f>
        <v/>
      </c>
      <c r="G62" s="28">
        <f>IF($B62="","",Sätze!$S62)</f>
        <v/>
      </c>
      <c r="H62" s="15">
        <f>IF($B62="","",ROUND(N($G62)*Ökonomie!$C$5,2))</f>
        <v/>
      </c>
      <c r="I62" s="15">
        <f>IF($B62="","",Sätze!$T62)</f>
        <v/>
      </c>
      <c r="J62" s="15">
        <f>IF($B62="","",ROUND(N($F62)-N($H62)-N($I62),2))</f>
        <v/>
      </c>
      <c r="K62" s="15">
        <f>IF(OR($B62="",N(Sätze!$J62)*N(Sätze!$K62)=0),"",ROUND($J62/(Sätze!$J62*Sätze!$K62),2))</f>
        <v/>
      </c>
      <c r="L62" s="15">
        <f>IF(OR($B62="",N($G62)=0),"",ROUND($J62/$G62,2))</f>
        <v/>
      </c>
    </row>
    <row r="63">
      <c r="A63" s="10">
        <f>IF(Sätze!$B63="","",Sätze!$A63)</f>
        <v/>
      </c>
      <c r="B63" s="10">
        <f>IF(Sätze!$B63="","",Sätze!$B63)</f>
        <v/>
      </c>
      <c r="C63" s="10">
        <f>IF($B63="","",Sätze!$E63)</f>
        <v/>
      </c>
      <c r="D63" s="15">
        <f>IF($B63="","",Sätze!$Q63)</f>
        <v/>
      </c>
      <c r="E63" s="15">
        <f>IF($B63="","",IFERROR(INDEX(Ökonomie!$C$9:$C$88,MATCH($B63,Ökonomie!$B$9:$B$88,0)),0))</f>
        <v/>
      </c>
      <c r="F63" s="15">
        <f>IF($B63="","",ROUND(N($D63)*N($E63),2))</f>
        <v/>
      </c>
      <c r="G63" s="28">
        <f>IF($B63="","",Sätze!$S63)</f>
        <v/>
      </c>
      <c r="H63" s="15">
        <f>IF($B63="","",ROUND(N($G63)*Ökonomie!$C$5,2))</f>
        <v/>
      </c>
      <c r="I63" s="15">
        <f>IF($B63="","",Sätze!$T63)</f>
        <v/>
      </c>
      <c r="J63" s="15">
        <f>IF($B63="","",ROUND(N($F63)-N($H63)-N($I63),2))</f>
        <v/>
      </c>
      <c r="K63" s="15">
        <f>IF(OR($B63="",N(Sätze!$J63)*N(Sätze!$K63)=0),"",ROUND($J63/(Sätze!$J63*Sätze!$K63),2))</f>
        <v/>
      </c>
      <c r="L63" s="15">
        <f>IF(OR($B63="",N($G63)=0),"",ROUND($J63/$G63,2))</f>
        <v/>
      </c>
    </row>
    <row r="64">
      <c r="A64" s="10">
        <f>IF(Sätze!$B64="","",Sätze!$A64)</f>
        <v/>
      </c>
      <c r="B64" s="10">
        <f>IF(Sätze!$B64="","",Sätze!$B64)</f>
        <v/>
      </c>
      <c r="C64" s="10">
        <f>IF($B64="","",Sätze!$E64)</f>
        <v/>
      </c>
      <c r="D64" s="15">
        <f>IF($B64="","",Sätze!$Q64)</f>
        <v/>
      </c>
      <c r="E64" s="15">
        <f>IF($B64="","",IFERROR(INDEX(Ökonomie!$C$9:$C$88,MATCH($B64,Ökonomie!$B$9:$B$88,0)),0))</f>
        <v/>
      </c>
      <c r="F64" s="15">
        <f>IF($B64="","",ROUND(N($D64)*N($E64),2))</f>
        <v/>
      </c>
      <c r="G64" s="28">
        <f>IF($B64="","",Sätze!$S64)</f>
        <v/>
      </c>
      <c r="H64" s="15">
        <f>IF($B64="","",ROUND(N($G64)*Ökonomie!$C$5,2))</f>
        <v/>
      </c>
      <c r="I64" s="15">
        <f>IF($B64="","",Sätze!$T64)</f>
        <v/>
      </c>
      <c r="J64" s="15">
        <f>IF($B64="","",ROUND(N($F64)-N($H64)-N($I64),2))</f>
        <v/>
      </c>
      <c r="K64" s="15">
        <f>IF(OR($B64="",N(Sätze!$J64)*N(Sätze!$K64)=0),"",ROUND($J64/(Sätze!$J64*Sätze!$K64),2))</f>
        <v/>
      </c>
      <c r="L64" s="15">
        <f>IF(OR($B64="",N($G64)=0),"",ROUND($J64/$G64,2))</f>
        <v/>
      </c>
    </row>
    <row r="65">
      <c r="A65" s="10">
        <f>IF(Sätze!$B65="","",Sätze!$A65)</f>
        <v/>
      </c>
      <c r="B65" s="10">
        <f>IF(Sätze!$B65="","",Sätze!$B65)</f>
        <v/>
      </c>
      <c r="C65" s="10">
        <f>IF($B65="","",Sätze!$E65)</f>
        <v/>
      </c>
      <c r="D65" s="15">
        <f>IF($B65="","",Sätze!$Q65)</f>
        <v/>
      </c>
      <c r="E65" s="15">
        <f>IF($B65="","",IFERROR(INDEX(Ökonomie!$C$9:$C$88,MATCH($B65,Ökonomie!$B$9:$B$88,0)),0))</f>
        <v/>
      </c>
      <c r="F65" s="15">
        <f>IF($B65="","",ROUND(N($D65)*N($E65),2))</f>
        <v/>
      </c>
      <c r="G65" s="28">
        <f>IF($B65="","",Sätze!$S65)</f>
        <v/>
      </c>
      <c r="H65" s="15">
        <f>IF($B65="","",ROUND(N($G65)*Ökonomie!$C$5,2))</f>
        <v/>
      </c>
      <c r="I65" s="15">
        <f>IF($B65="","",Sätze!$T65)</f>
        <v/>
      </c>
      <c r="J65" s="15">
        <f>IF($B65="","",ROUND(N($F65)-N($H65)-N($I65),2))</f>
        <v/>
      </c>
      <c r="K65" s="15">
        <f>IF(OR($B65="",N(Sätze!$J65)*N(Sätze!$K65)=0),"",ROUND($J65/(Sätze!$J65*Sätze!$K65),2))</f>
        <v/>
      </c>
      <c r="L65" s="15">
        <f>IF(OR($B65="",N($G65)=0),"",ROUND($J65/$G65,2))</f>
        <v/>
      </c>
    </row>
    <row r="66">
      <c r="A66" s="10">
        <f>IF(Sätze!$B66="","",Sätze!$A66)</f>
        <v/>
      </c>
      <c r="B66" s="10">
        <f>IF(Sätze!$B66="","",Sätze!$B66)</f>
        <v/>
      </c>
      <c r="C66" s="10">
        <f>IF($B66="","",Sätze!$E66)</f>
        <v/>
      </c>
      <c r="D66" s="15">
        <f>IF($B66="","",Sätze!$Q66)</f>
        <v/>
      </c>
      <c r="E66" s="15">
        <f>IF($B66="","",IFERROR(INDEX(Ökonomie!$C$9:$C$88,MATCH($B66,Ökonomie!$B$9:$B$88,0)),0))</f>
        <v/>
      </c>
      <c r="F66" s="15">
        <f>IF($B66="","",ROUND(N($D66)*N($E66),2))</f>
        <v/>
      </c>
      <c r="G66" s="28">
        <f>IF($B66="","",Sätze!$S66)</f>
        <v/>
      </c>
      <c r="H66" s="15">
        <f>IF($B66="","",ROUND(N($G66)*Ökonomie!$C$5,2))</f>
        <v/>
      </c>
      <c r="I66" s="15">
        <f>IF($B66="","",Sätze!$T66)</f>
        <v/>
      </c>
      <c r="J66" s="15">
        <f>IF($B66="","",ROUND(N($F66)-N($H66)-N($I66),2))</f>
        <v/>
      </c>
      <c r="K66" s="15">
        <f>IF(OR($B66="",N(Sätze!$J66)*N(Sätze!$K66)=0),"",ROUND($J66/(Sätze!$J66*Sätze!$K66),2))</f>
        <v/>
      </c>
      <c r="L66" s="15">
        <f>IF(OR($B66="",N($G66)=0),"",ROUND($J66/$G66,2))</f>
        <v/>
      </c>
    </row>
    <row r="67">
      <c r="A67" s="10">
        <f>IF(Sätze!$B67="","",Sätze!$A67)</f>
        <v/>
      </c>
      <c r="B67" s="10">
        <f>IF(Sätze!$B67="","",Sätze!$B67)</f>
        <v/>
      </c>
      <c r="C67" s="10">
        <f>IF($B67="","",Sätze!$E67)</f>
        <v/>
      </c>
      <c r="D67" s="15">
        <f>IF($B67="","",Sätze!$Q67)</f>
        <v/>
      </c>
      <c r="E67" s="15">
        <f>IF($B67="","",IFERROR(INDEX(Ökonomie!$C$9:$C$88,MATCH($B67,Ökonomie!$B$9:$B$88,0)),0))</f>
        <v/>
      </c>
      <c r="F67" s="15">
        <f>IF($B67="","",ROUND(N($D67)*N($E67),2))</f>
        <v/>
      </c>
      <c r="G67" s="28">
        <f>IF($B67="","",Sätze!$S67)</f>
        <v/>
      </c>
      <c r="H67" s="15">
        <f>IF($B67="","",ROUND(N($G67)*Ökonomie!$C$5,2))</f>
        <v/>
      </c>
      <c r="I67" s="15">
        <f>IF($B67="","",Sätze!$T67)</f>
        <v/>
      </c>
      <c r="J67" s="15">
        <f>IF($B67="","",ROUND(N($F67)-N($H67)-N($I67),2))</f>
        <v/>
      </c>
      <c r="K67" s="15">
        <f>IF(OR($B67="",N(Sätze!$J67)*N(Sätze!$K67)=0),"",ROUND($J67/(Sätze!$J67*Sätze!$K67),2))</f>
        <v/>
      </c>
      <c r="L67" s="15">
        <f>IF(OR($B67="",N($G67)=0),"",ROUND($J67/$G67,2))</f>
        <v/>
      </c>
    </row>
    <row r="68">
      <c r="A68" s="10">
        <f>IF(Sätze!$B68="","",Sätze!$A68)</f>
        <v/>
      </c>
      <c r="B68" s="10">
        <f>IF(Sätze!$B68="","",Sätze!$B68)</f>
        <v/>
      </c>
      <c r="C68" s="10">
        <f>IF($B68="","",Sätze!$E68)</f>
        <v/>
      </c>
      <c r="D68" s="15">
        <f>IF($B68="","",Sätze!$Q68)</f>
        <v/>
      </c>
      <c r="E68" s="15">
        <f>IF($B68="","",IFERROR(INDEX(Ökonomie!$C$9:$C$88,MATCH($B68,Ökonomie!$B$9:$B$88,0)),0))</f>
        <v/>
      </c>
      <c r="F68" s="15">
        <f>IF($B68="","",ROUND(N($D68)*N($E68),2))</f>
        <v/>
      </c>
      <c r="G68" s="28">
        <f>IF($B68="","",Sätze!$S68)</f>
        <v/>
      </c>
      <c r="H68" s="15">
        <f>IF($B68="","",ROUND(N($G68)*Ökonomie!$C$5,2))</f>
        <v/>
      </c>
      <c r="I68" s="15">
        <f>IF($B68="","",Sätze!$T68)</f>
        <v/>
      </c>
      <c r="J68" s="15">
        <f>IF($B68="","",ROUND(N($F68)-N($H68)-N($I68),2))</f>
        <v/>
      </c>
      <c r="K68" s="15">
        <f>IF(OR($B68="",N(Sätze!$J68)*N(Sätze!$K68)=0),"",ROUND($J68/(Sätze!$J68*Sätze!$K68),2))</f>
        <v/>
      </c>
      <c r="L68" s="15">
        <f>IF(OR($B68="",N($G68)=0),"",ROUND($J68/$G68,2))</f>
        <v/>
      </c>
    </row>
    <row r="69">
      <c r="A69" s="10">
        <f>IF(Sätze!$B69="","",Sätze!$A69)</f>
        <v/>
      </c>
      <c r="B69" s="10">
        <f>IF(Sätze!$B69="","",Sätze!$B69)</f>
        <v/>
      </c>
      <c r="C69" s="10">
        <f>IF($B69="","",Sätze!$E69)</f>
        <v/>
      </c>
      <c r="D69" s="15">
        <f>IF($B69="","",Sätze!$Q69)</f>
        <v/>
      </c>
      <c r="E69" s="15">
        <f>IF($B69="","",IFERROR(INDEX(Ökonomie!$C$9:$C$88,MATCH($B69,Ökonomie!$B$9:$B$88,0)),0))</f>
        <v/>
      </c>
      <c r="F69" s="15">
        <f>IF($B69="","",ROUND(N($D69)*N($E69),2))</f>
        <v/>
      </c>
      <c r="G69" s="28">
        <f>IF($B69="","",Sätze!$S69)</f>
        <v/>
      </c>
      <c r="H69" s="15">
        <f>IF($B69="","",ROUND(N($G69)*Ökonomie!$C$5,2))</f>
        <v/>
      </c>
      <c r="I69" s="15">
        <f>IF($B69="","",Sätze!$T69)</f>
        <v/>
      </c>
      <c r="J69" s="15">
        <f>IF($B69="","",ROUND(N($F69)-N($H69)-N($I69),2))</f>
        <v/>
      </c>
      <c r="K69" s="15">
        <f>IF(OR($B69="",N(Sätze!$J69)*N(Sätze!$K69)=0),"",ROUND($J69/(Sätze!$J69*Sätze!$K69),2))</f>
        <v/>
      </c>
      <c r="L69" s="15">
        <f>IF(OR($B69="",N($G69)=0),"",ROUND($J69/$G69,2))</f>
        <v/>
      </c>
    </row>
    <row r="70">
      <c r="A70" s="10">
        <f>IF(Sätze!$B70="","",Sätze!$A70)</f>
        <v/>
      </c>
      <c r="B70" s="10">
        <f>IF(Sätze!$B70="","",Sätze!$B70)</f>
        <v/>
      </c>
      <c r="C70" s="10">
        <f>IF($B70="","",Sätze!$E70)</f>
        <v/>
      </c>
      <c r="D70" s="15">
        <f>IF($B70="","",Sätze!$Q70)</f>
        <v/>
      </c>
      <c r="E70" s="15">
        <f>IF($B70="","",IFERROR(INDEX(Ökonomie!$C$9:$C$88,MATCH($B70,Ökonomie!$B$9:$B$88,0)),0))</f>
        <v/>
      </c>
      <c r="F70" s="15">
        <f>IF($B70="","",ROUND(N($D70)*N($E70),2))</f>
        <v/>
      </c>
      <c r="G70" s="28">
        <f>IF($B70="","",Sätze!$S70)</f>
        <v/>
      </c>
      <c r="H70" s="15">
        <f>IF($B70="","",ROUND(N($G70)*Ökonomie!$C$5,2))</f>
        <v/>
      </c>
      <c r="I70" s="15">
        <f>IF($B70="","",Sätze!$T70)</f>
        <v/>
      </c>
      <c r="J70" s="15">
        <f>IF($B70="","",ROUND(N($F70)-N($H70)-N($I70),2))</f>
        <v/>
      </c>
      <c r="K70" s="15">
        <f>IF(OR($B70="",N(Sätze!$J70)*N(Sätze!$K70)=0),"",ROUND($J70/(Sätze!$J70*Sätze!$K70),2))</f>
        <v/>
      </c>
      <c r="L70" s="15">
        <f>IF(OR($B70="",N($G70)=0),"",ROUND($J70/$G70,2))</f>
        <v/>
      </c>
    </row>
    <row r="71">
      <c r="A71" s="10">
        <f>IF(Sätze!$B71="","",Sätze!$A71)</f>
        <v/>
      </c>
      <c r="B71" s="10">
        <f>IF(Sätze!$B71="","",Sätze!$B71)</f>
        <v/>
      </c>
      <c r="C71" s="10">
        <f>IF($B71="","",Sätze!$E71)</f>
        <v/>
      </c>
      <c r="D71" s="15">
        <f>IF($B71="","",Sätze!$Q71)</f>
        <v/>
      </c>
      <c r="E71" s="15">
        <f>IF($B71="","",IFERROR(INDEX(Ökonomie!$C$9:$C$88,MATCH($B71,Ökonomie!$B$9:$B$88,0)),0))</f>
        <v/>
      </c>
      <c r="F71" s="15">
        <f>IF($B71="","",ROUND(N($D71)*N($E71),2))</f>
        <v/>
      </c>
      <c r="G71" s="28">
        <f>IF($B71="","",Sätze!$S71)</f>
        <v/>
      </c>
      <c r="H71" s="15">
        <f>IF($B71="","",ROUND(N($G71)*Ökonomie!$C$5,2))</f>
        <v/>
      </c>
      <c r="I71" s="15">
        <f>IF($B71="","",Sätze!$T71)</f>
        <v/>
      </c>
      <c r="J71" s="15">
        <f>IF($B71="","",ROUND(N($F71)-N($H71)-N($I71),2))</f>
        <v/>
      </c>
      <c r="K71" s="15">
        <f>IF(OR($B71="",N(Sätze!$J71)*N(Sätze!$K71)=0),"",ROUND($J71/(Sätze!$J71*Sätze!$K71),2))</f>
        <v/>
      </c>
      <c r="L71" s="15">
        <f>IF(OR($B71="",N($G71)=0),"",ROUND($J71/$G71,2))</f>
        <v/>
      </c>
    </row>
    <row r="72">
      <c r="A72" s="10">
        <f>IF(Sätze!$B72="","",Sätze!$A72)</f>
        <v/>
      </c>
      <c r="B72" s="10">
        <f>IF(Sätze!$B72="","",Sätze!$B72)</f>
        <v/>
      </c>
      <c r="C72" s="10">
        <f>IF($B72="","",Sätze!$E72)</f>
        <v/>
      </c>
      <c r="D72" s="15">
        <f>IF($B72="","",Sätze!$Q72)</f>
        <v/>
      </c>
      <c r="E72" s="15">
        <f>IF($B72="","",IFERROR(INDEX(Ökonomie!$C$9:$C$88,MATCH($B72,Ökonomie!$B$9:$B$88,0)),0))</f>
        <v/>
      </c>
      <c r="F72" s="15">
        <f>IF($B72="","",ROUND(N($D72)*N($E72),2))</f>
        <v/>
      </c>
      <c r="G72" s="28">
        <f>IF($B72="","",Sätze!$S72)</f>
        <v/>
      </c>
      <c r="H72" s="15">
        <f>IF($B72="","",ROUND(N($G72)*Ökonomie!$C$5,2))</f>
        <v/>
      </c>
      <c r="I72" s="15">
        <f>IF($B72="","",Sätze!$T72)</f>
        <v/>
      </c>
      <c r="J72" s="15">
        <f>IF($B72="","",ROUND(N($F72)-N($H72)-N($I72),2))</f>
        <v/>
      </c>
      <c r="K72" s="15">
        <f>IF(OR($B72="",N(Sätze!$J72)*N(Sätze!$K72)=0),"",ROUND($J72/(Sätze!$J72*Sätze!$K72),2))</f>
        <v/>
      </c>
      <c r="L72" s="15">
        <f>IF(OR($B72="",N($G72)=0),"",ROUND($J72/$G72,2))</f>
        <v/>
      </c>
    </row>
    <row r="73">
      <c r="A73" s="10">
        <f>IF(Sätze!$B73="","",Sätze!$A73)</f>
        <v/>
      </c>
      <c r="B73" s="10">
        <f>IF(Sätze!$B73="","",Sätze!$B73)</f>
        <v/>
      </c>
      <c r="C73" s="10">
        <f>IF($B73="","",Sätze!$E73)</f>
        <v/>
      </c>
      <c r="D73" s="15">
        <f>IF($B73="","",Sätze!$Q73)</f>
        <v/>
      </c>
      <c r="E73" s="15">
        <f>IF($B73="","",IFERROR(INDEX(Ökonomie!$C$9:$C$88,MATCH($B73,Ökonomie!$B$9:$B$88,0)),0))</f>
        <v/>
      </c>
      <c r="F73" s="15">
        <f>IF($B73="","",ROUND(N($D73)*N($E73),2))</f>
        <v/>
      </c>
      <c r="G73" s="28">
        <f>IF($B73="","",Sätze!$S73)</f>
        <v/>
      </c>
      <c r="H73" s="15">
        <f>IF($B73="","",ROUND(N($G73)*Ökonomie!$C$5,2))</f>
        <v/>
      </c>
      <c r="I73" s="15">
        <f>IF($B73="","",Sätze!$T73)</f>
        <v/>
      </c>
      <c r="J73" s="15">
        <f>IF($B73="","",ROUND(N($F73)-N($H73)-N($I73),2))</f>
        <v/>
      </c>
      <c r="K73" s="15">
        <f>IF(OR($B73="",N(Sätze!$J73)*N(Sätze!$K73)=0),"",ROUND($J73/(Sätze!$J73*Sätze!$K73),2))</f>
        <v/>
      </c>
      <c r="L73" s="15">
        <f>IF(OR($B73="",N($G73)=0),"",ROUND($J73/$G73,2))</f>
        <v/>
      </c>
    </row>
    <row r="74">
      <c r="A74" s="10">
        <f>IF(Sätze!$B74="","",Sätze!$A74)</f>
        <v/>
      </c>
      <c r="B74" s="10">
        <f>IF(Sätze!$B74="","",Sätze!$B74)</f>
        <v/>
      </c>
      <c r="C74" s="10">
        <f>IF($B74="","",Sätze!$E74)</f>
        <v/>
      </c>
      <c r="D74" s="15">
        <f>IF($B74="","",Sätze!$Q74)</f>
        <v/>
      </c>
      <c r="E74" s="15">
        <f>IF($B74="","",IFERROR(INDEX(Ökonomie!$C$9:$C$88,MATCH($B74,Ökonomie!$B$9:$B$88,0)),0))</f>
        <v/>
      </c>
      <c r="F74" s="15">
        <f>IF($B74="","",ROUND(N($D74)*N($E74),2))</f>
        <v/>
      </c>
      <c r="G74" s="28">
        <f>IF($B74="","",Sätze!$S74)</f>
        <v/>
      </c>
      <c r="H74" s="15">
        <f>IF($B74="","",ROUND(N($G74)*Ökonomie!$C$5,2))</f>
        <v/>
      </c>
      <c r="I74" s="15">
        <f>IF($B74="","",Sätze!$T74)</f>
        <v/>
      </c>
      <c r="J74" s="15">
        <f>IF($B74="","",ROUND(N($F74)-N($H74)-N($I74),2))</f>
        <v/>
      </c>
      <c r="K74" s="15">
        <f>IF(OR($B74="",N(Sätze!$J74)*N(Sätze!$K74)=0),"",ROUND($J74/(Sätze!$J74*Sätze!$K74),2))</f>
        <v/>
      </c>
      <c r="L74" s="15">
        <f>IF(OR($B74="",N($G74)=0),"",ROUND($J74/$G74,2))</f>
        <v/>
      </c>
    </row>
    <row r="75">
      <c r="A75" s="10">
        <f>IF(Sätze!$B75="","",Sätze!$A75)</f>
        <v/>
      </c>
      <c r="B75" s="10">
        <f>IF(Sätze!$B75="","",Sätze!$B75)</f>
        <v/>
      </c>
      <c r="C75" s="10">
        <f>IF($B75="","",Sätze!$E75)</f>
        <v/>
      </c>
      <c r="D75" s="15">
        <f>IF($B75="","",Sätze!$Q75)</f>
        <v/>
      </c>
      <c r="E75" s="15">
        <f>IF($B75="","",IFERROR(INDEX(Ökonomie!$C$9:$C$88,MATCH($B75,Ökonomie!$B$9:$B$88,0)),0))</f>
        <v/>
      </c>
      <c r="F75" s="15">
        <f>IF($B75="","",ROUND(N($D75)*N($E75),2))</f>
        <v/>
      </c>
      <c r="G75" s="28">
        <f>IF($B75="","",Sätze!$S75)</f>
        <v/>
      </c>
      <c r="H75" s="15">
        <f>IF($B75="","",ROUND(N($G75)*Ökonomie!$C$5,2))</f>
        <v/>
      </c>
      <c r="I75" s="15">
        <f>IF($B75="","",Sätze!$T75)</f>
        <v/>
      </c>
      <c r="J75" s="15">
        <f>IF($B75="","",ROUND(N($F75)-N($H75)-N($I75),2))</f>
        <v/>
      </c>
      <c r="K75" s="15">
        <f>IF(OR($B75="",N(Sätze!$J75)*N(Sätze!$K75)=0),"",ROUND($J75/(Sätze!$J75*Sätze!$K75),2))</f>
        <v/>
      </c>
      <c r="L75" s="15">
        <f>IF(OR($B75="",N($G75)=0),"",ROUND($J75/$G75,2))</f>
        <v/>
      </c>
    </row>
    <row r="76">
      <c r="A76" s="10">
        <f>IF(Sätze!$B76="","",Sätze!$A76)</f>
        <v/>
      </c>
      <c r="B76" s="10">
        <f>IF(Sätze!$B76="","",Sätze!$B76)</f>
        <v/>
      </c>
      <c r="C76" s="10">
        <f>IF($B76="","",Sätze!$E76)</f>
        <v/>
      </c>
      <c r="D76" s="15">
        <f>IF($B76="","",Sätze!$Q76)</f>
        <v/>
      </c>
      <c r="E76" s="15">
        <f>IF($B76="","",IFERROR(INDEX(Ökonomie!$C$9:$C$88,MATCH($B76,Ökonomie!$B$9:$B$88,0)),0))</f>
        <v/>
      </c>
      <c r="F76" s="15">
        <f>IF($B76="","",ROUND(N($D76)*N($E76),2))</f>
        <v/>
      </c>
      <c r="G76" s="28">
        <f>IF($B76="","",Sätze!$S76)</f>
        <v/>
      </c>
      <c r="H76" s="15">
        <f>IF($B76="","",ROUND(N($G76)*Ökonomie!$C$5,2))</f>
        <v/>
      </c>
      <c r="I76" s="15">
        <f>IF($B76="","",Sätze!$T76)</f>
        <v/>
      </c>
      <c r="J76" s="15">
        <f>IF($B76="","",ROUND(N($F76)-N($H76)-N($I76),2))</f>
        <v/>
      </c>
      <c r="K76" s="15">
        <f>IF(OR($B76="",N(Sätze!$J76)*N(Sätze!$K76)=0),"",ROUND($J76/(Sätze!$J76*Sätze!$K76),2))</f>
        <v/>
      </c>
      <c r="L76" s="15">
        <f>IF(OR($B76="",N($G76)=0),"",ROUND($J76/$G76,2))</f>
        <v/>
      </c>
    </row>
    <row r="77">
      <c r="A77" s="10">
        <f>IF(Sätze!$B77="","",Sätze!$A77)</f>
        <v/>
      </c>
      <c r="B77" s="10">
        <f>IF(Sätze!$B77="","",Sätze!$B77)</f>
        <v/>
      </c>
      <c r="C77" s="10">
        <f>IF($B77="","",Sätze!$E77)</f>
        <v/>
      </c>
      <c r="D77" s="15">
        <f>IF($B77="","",Sätze!$Q77)</f>
        <v/>
      </c>
      <c r="E77" s="15">
        <f>IF($B77="","",IFERROR(INDEX(Ökonomie!$C$9:$C$88,MATCH($B77,Ökonomie!$B$9:$B$88,0)),0))</f>
        <v/>
      </c>
      <c r="F77" s="15">
        <f>IF($B77="","",ROUND(N($D77)*N($E77),2))</f>
        <v/>
      </c>
      <c r="G77" s="28">
        <f>IF($B77="","",Sätze!$S77)</f>
        <v/>
      </c>
      <c r="H77" s="15">
        <f>IF($B77="","",ROUND(N($G77)*Ökonomie!$C$5,2))</f>
        <v/>
      </c>
      <c r="I77" s="15">
        <f>IF($B77="","",Sätze!$T77)</f>
        <v/>
      </c>
      <c r="J77" s="15">
        <f>IF($B77="","",ROUND(N($F77)-N($H77)-N($I77),2))</f>
        <v/>
      </c>
      <c r="K77" s="15">
        <f>IF(OR($B77="",N(Sätze!$J77)*N(Sätze!$K77)=0),"",ROUND($J77/(Sätze!$J77*Sätze!$K77),2))</f>
        <v/>
      </c>
      <c r="L77" s="15">
        <f>IF(OR($B77="",N($G77)=0),"",ROUND($J77/$G77,2))</f>
        <v/>
      </c>
    </row>
    <row r="78">
      <c r="A78" s="10">
        <f>IF(Sätze!$B78="","",Sätze!$A78)</f>
        <v/>
      </c>
      <c r="B78" s="10">
        <f>IF(Sätze!$B78="","",Sätze!$B78)</f>
        <v/>
      </c>
      <c r="C78" s="10">
        <f>IF($B78="","",Sätze!$E78)</f>
        <v/>
      </c>
      <c r="D78" s="15">
        <f>IF($B78="","",Sätze!$Q78)</f>
        <v/>
      </c>
      <c r="E78" s="15">
        <f>IF($B78="","",IFERROR(INDEX(Ökonomie!$C$9:$C$88,MATCH($B78,Ökonomie!$B$9:$B$88,0)),0))</f>
        <v/>
      </c>
      <c r="F78" s="15">
        <f>IF($B78="","",ROUND(N($D78)*N($E78),2))</f>
        <v/>
      </c>
      <c r="G78" s="28">
        <f>IF($B78="","",Sätze!$S78)</f>
        <v/>
      </c>
      <c r="H78" s="15">
        <f>IF($B78="","",ROUND(N($G78)*Ökonomie!$C$5,2))</f>
        <v/>
      </c>
      <c r="I78" s="15">
        <f>IF($B78="","",Sätze!$T78)</f>
        <v/>
      </c>
      <c r="J78" s="15">
        <f>IF($B78="","",ROUND(N($F78)-N($H78)-N($I78),2))</f>
        <v/>
      </c>
      <c r="K78" s="15">
        <f>IF(OR($B78="",N(Sätze!$J78)*N(Sätze!$K78)=0),"",ROUND($J78/(Sätze!$J78*Sätze!$K78),2))</f>
        <v/>
      </c>
      <c r="L78" s="15">
        <f>IF(OR($B78="",N($G78)=0),"",ROUND($J78/$G78,2))</f>
        <v/>
      </c>
    </row>
    <row r="79">
      <c r="A79" s="10">
        <f>IF(Sätze!$B79="","",Sätze!$A79)</f>
        <v/>
      </c>
      <c r="B79" s="10">
        <f>IF(Sätze!$B79="","",Sätze!$B79)</f>
        <v/>
      </c>
      <c r="C79" s="10">
        <f>IF($B79="","",Sätze!$E79)</f>
        <v/>
      </c>
      <c r="D79" s="15">
        <f>IF($B79="","",Sätze!$Q79)</f>
        <v/>
      </c>
      <c r="E79" s="15">
        <f>IF($B79="","",IFERROR(INDEX(Ökonomie!$C$9:$C$88,MATCH($B79,Ökonomie!$B$9:$B$88,0)),0))</f>
        <v/>
      </c>
      <c r="F79" s="15">
        <f>IF($B79="","",ROUND(N($D79)*N($E79),2))</f>
        <v/>
      </c>
      <c r="G79" s="28">
        <f>IF($B79="","",Sätze!$S79)</f>
        <v/>
      </c>
      <c r="H79" s="15">
        <f>IF($B79="","",ROUND(N($G79)*Ökonomie!$C$5,2))</f>
        <v/>
      </c>
      <c r="I79" s="15">
        <f>IF($B79="","",Sätze!$T79)</f>
        <v/>
      </c>
      <c r="J79" s="15">
        <f>IF($B79="","",ROUND(N($F79)-N($H79)-N($I79),2))</f>
        <v/>
      </c>
      <c r="K79" s="15">
        <f>IF(OR($B79="",N(Sätze!$J79)*N(Sätze!$K79)=0),"",ROUND($J79/(Sätze!$J79*Sätze!$K79),2))</f>
        <v/>
      </c>
      <c r="L79" s="15">
        <f>IF(OR($B79="",N($G79)=0),"",ROUND($J79/$G79,2))</f>
        <v/>
      </c>
    </row>
    <row r="80">
      <c r="A80" s="10">
        <f>IF(Sätze!$B80="","",Sätze!$A80)</f>
        <v/>
      </c>
      <c r="B80" s="10">
        <f>IF(Sätze!$B80="","",Sätze!$B80)</f>
        <v/>
      </c>
      <c r="C80" s="10">
        <f>IF($B80="","",Sätze!$E80)</f>
        <v/>
      </c>
      <c r="D80" s="15">
        <f>IF($B80="","",Sätze!$Q80)</f>
        <v/>
      </c>
      <c r="E80" s="15">
        <f>IF($B80="","",IFERROR(INDEX(Ökonomie!$C$9:$C$88,MATCH($B80,Ökonomie!$B$9:$B$88,0)),0))</f>
        <v/>
      </c>
      <c r="F80" s="15">
        <f>IF($B80="","",ROUND(N($D80)*N($E80),2))</f>
        <v/>
      </c>
      <c r="G80" s="28">
        <f>IF($B80="","",Sätze!$S80)</f>
        <v/>
      </c>
      <c r="H80" s="15">
        <f>IF($B80="","",ROUND(N($G80)*Ökonomie!$C$5,2))</f>
        <v/>
      </c>
      <c r="I80" s="15">
        <f>IF($B80="","",Sätze!$T80)</f>
        <v/>
      </c>
      <c r="J80" s="15">
        <f>IF($B80="","",ROUND(N($F80)-N($H80)-N($I80),2))</f>
        <v/>
      </c>
      <c r="K80" s="15">
        <f>IF(OR($B80="",N(Sätze!$J80)*N(Sätze!$K80)=0),"",ROUND($J80/(Sätze!$J80*Sätze!$K80),2))</f>
        <v/>
      </c>
      <c r="L80" s="15">
        <f>IF(OR($B80="",N($G80)=0),"",ROUND($J80/$G80,2))</f>
        <v/>
      </c>
    </row>
    <row r="81">
      <c r="A81" s="10">
        <f>IF(Sätze!$B81="","",Sätze!$A81)</f>
        <v/>
      </c>
      <c r="B81" s="10">
        <f>IF(Sätze!$B81="","",Sätze!$B81)</f>
        <v/>
      </c>
      <c r="C81" s="10">
        <f>IF($B81="","",Sätze!$E81)</f>
        <v/>
      </c>
      <c r="D81" s="15">
        <f>IF($B81="","",Sätze!$Q81)</f>
        <v/>
      </c>
      <c r="E81" s="15">
        <f>IF($B81="","",IFERROR(INDEX(Ökonomie!$C$9:$C$88,MATCH($B81,Ökonomie!$B$9:$B$88,0)),0))</f>
        <v/>
      </c>
      <c r="F81" s="15">
        <f>IF($B81="","",ROUND(N($D81)*N($E81),2))</f>
        <v/>
      </c>
      <c r="G81" s="28">
        <f>IF($B81="","",Sätze!$S81)</f>
        <v/>
      </c>
      <c r="H81" s="15">
        <f>IF($B81="","",ROUND(N($G81)*Ökonomie!$C$5,2))</f>
        <v/>
      </c>
      <c r="I81" s="15">
        <f>IF($B81="","",Sätze!$T81)</f>
        <v/>
      </c>
      <c r="J81" s="15">
        <f>IF($B81="","",ROUND(N($F81)-N($H81)-N($I81),2))</f>
        <v/>
      </c>
      <c r="K81" s="15">
        <f>IF(OR($B81="",N(Sätze!$J81)*N(Sätze!$K81)=0),"",ROUND($J81/(Sätze!$J81*Sätze!$K81),2))</f>
        <v/>
      </c>
      <c r="L81" s="15">
        <f>IF(OR($B81="",N($G81)=0),"",ROUND($J81/$G81,2))</f>
        <v/>
      </c>
    </row>
    <row r="82">
      <c r="A82" s="10">
        <f>IF(Sätze!$B82="","",Sätze!$A82)</f>
        <v/>
      </c>
      <c r="B82" s="10">
        <f>IF(Sätze!$B82="","",Sätze!$B82)</f>
        <v/>
      </c>
      <c r="C82" s="10">
        <f>IF($B82="","",Sätze!$E82)</f>
        <v/>
      </c>
      <c r="D82" s="15">
        <f>IF($B82="","",Sätze!$Q82)</f>
        <v/>
      </c>
      <c r="E82" s="15">
        <f>IF($B82="","",IFERROR(INDEX(Ökonomie!$C$9:$C$88,MATCH($B82,Ökonomie!$B$9:$B$88,0)),0))</f>
        <v/>
      </c>
      <c r="F82" s="15">
        <f>IF($B82="","",ROUND(N($D82)*N($E82),2))</f>
        <v/>
      </c>
      <c r="G82" s="28">
        <f>IF($B82="","",Sätze!$S82)</f>
        <v/>
      </c>
      <c r="H82" s="15">
        <f>IF($B82="","",ROUND(N($G82)*Ökonomie!$C$5,2))</f>
        <v/>
      </c>
      <c r="I82" s="15">
        <f>IF($B82="","",Sätze!$T82)</f>
        <v/>
      </c>
      <c r="J82" s="15">
        <f>IF($B82="","",ROUND(N($F82)-N($H82)-N($I82),2))</f>
        <v/>
      </c>
      <c r="K82" s="15">
        <f>IF(OR($B82="",N(Sätze!$J82)*N(Sätze!$K82)=0),"",ROUND($J82/(Sätze!$J82*Sätze!$K82),2))</f>
        <v/>
      </c>
      <c r="L82" s="15">
        <f>IF(OR($B82="",N($G82)=0),"",ROUND($J82/$G82,2))</f>
        <v/>
      </c>
    </row>
    <row r="83">
      <c r="A83" s="10">
        <f>IF(Sätze!$B83="","",Sätze!$A83)</f>
        <v/>
      </c>
      <c r="B83" s="10">
        <f>IF(Sätze!$B83="","",Sätze!$B83)</f>
        <v/>
      </c>
      <c r="C83" s="10">
        <f>IF($B83="","",Sätze!$E83)</f>
        <v/>
      </c>
      <c r="D83" s="15">
        <f>IF($B83="","",Sätze!$Q83)</f>
        <v/>
      </c>
      <c r="E83" s="15">
        <f>IF($B83="","",IFERROR(INDEX(Ökonomie!$C$9:$C$88,MATCH($B83,Ökonomie!$B$9:$B$88,0)),0))</f>
        <v/>
      </c>
      <c r="F83" s="15">
        <f>IF($B83="","",ROUND(N($D83)*N($E83),2))</f>
        <v/>
      </c>
      <c r="G83" s="28">
        <f>IF($B83="","",Sätze!$S83)</f>
        <v/>
      </c>
      <c r="H83" s="15">
        <f>IF($B83="","",ROUND(N($G83)*Ökonomie!$C$5,2))</f>
        <v/>
      </c>
      <c r="I83" s="15">
        <f>IF($B83="","",Sätze!$T83)</f>
        <v/>
      </c>
      <c r="J83" s="15">
        <f>IF($B83="","",ROUND(N($F83)-N($H83)-N($I83),2))</f>
        <v/>
      </c>
      <c r="K83" s="15">
        <f>IF(OR($B83="",N(Sätze!$J83)*N(Sätze!$K83)=0),"",ROUND($J83/(Sätze!$J83*Sätze!$K83),2))</f>
        <v/>
      </c>
      <c r="L83" s="15">
        <f>IF(OR($B83="",N($G83)=0),"",ROUND($J83/$G83,2))</f>
        <v/>
      </c>
    </row>
    <row r="84">
      <c r="A84" s="10">
        <f>IF(Sätze!$B84="","",Sätze!$A84)</f>
        <v/>
      </c>
      <c r="B84" s="10">
        <f>IF(Sätze!$B84="","",Sätze!$B84)</f>
        <v/>
      </c>
      <c r="C84" s="10">
        <f>IF($B84="","",Sätze!$E84)</f>
        <v/>
      </c>
      <c r="D84" s="15">
        <f>IF($B84="","",Sätze!$Q84)</f>
        <v/>
      </c>
      <c r="E84" s="15">
        <f>IF($B84="","",IFERROR(INDEX(Ökonomie!$C$9:$C$88,MATCH($B84,Ökonomie!$B$9:$B$88,0)),0))</f>
        <v/>
      </c>
      <c r="F84" s="15">
        <f>IF($B84="","",ROUND(N($D84)*N($E84),2))</f>
        <v/>
      </c>
      <c r="G84" s="28">
        <f>IF($B84="","",Sätze!$S84)</f>
        <v/>
      </c>
      <c r="H84" s="15">
        <f>IF($B84="","",ROUND(N($G84)*Ökonomie!$C$5,2))</f>
        <v/>
      </c>
      <c r="I84" s="15">
        <f>IF($B84="","",Sätze!$T84)</f>
        <v/>
      </c>
      <c r="J84" s="15">
        <f>IF($B84="","",ROUND(N($F84)-N($H84)-N($I84),2))</f>
        <v/>
      </c>
      <c r="K84" s="15">
        <f>IF(OR($B84="",N(Sätze!$J84)*N(Sätze!$K84)=0),"",ROUND($J84/(Sätze!$J84*Sätze!$K84),2))</f>
        <v/>
      </c>
      <c r="L84" s="15">
        <f>IF(OR($B84="",N($G84)=0),"",ROUND($J84/$G84,2))</f>
        <v/>
      </c>
    </row>
    <row r="85">
      <c r="A85" s="10">
        <f>IF(Sätze!$B85="","",Sätze!$A85)</f>
        <v/>
      </c>
      <c r="B85" s="10">
        <f>IF(Sätze!$B85="","",Sätze!$B85)</f>
        <v/>
      </c>
      <c r="C85" s="10">
        <f>IF($B85="","",Sätze!$E85)</f>
        <v/>
      </c>
      <c r="D85" s="15">
        <f>IF($B85="","",Sätze!$Q85)</f>
        <v/>
      </c>
      <c r="E85" s="15">
        <f>IF($B85="","",IFERROR(INDEX(Ökonomie!$C$9:$C$88,MATCH($B85,Ökonomie!$B$9:$B$88,0)),0))</f>
        <v/>
      </c>
      <c r="F85" s="15">
        <f>IF($B85="","",ROUND(N($D85)*N($E85),2))</f>
        <v/>
      </c>
      <c r="G85" s="28">
        <f>IF($B85="","",Sätze!$S85)</f>
        <v/>
      </c>
      <c r="H85" s="15">
        <f>IF($B85="","",ROUND(N($G85)*Ökonomie!$C$5,2))</f>
        <v/>
      </c>
      <c r="I85" s="15">
        <f>IF($B85="","",Sätze!$T85)</f>
        <v/>
      </c>
      <c r="J85" s="15">
        <f>IF($B85="","",ROUND(N($F85)-N($H85)-N($I85),2))</f>
        <v/>
      </c>
      <c r="K85" s="15">
        <f>IF(OR($B85="",N(Sätze!$J85)*N(Sätze!$K85)=0),"",ROUND($J85/(Sätze!$J85*Sätze!$K85),2))</f>
        <v/>
      </c>
      <c r="L85" s="15">
        <f>IF(OR($B85="",N($G85)=0),"",ROUND($J85/$G85,2))</f>
        <v/>
      </c>
    </row>
    <row r="86">
      <c r="A86" s="10">
        <f>IF(Sätze!$B86="","",Sätze!$A86)</f>
        <v/>
      </c>
      <c r="B86" s="10">
        <f>IF(Sätze!$B86="","",Sätze!$B86)</f>
        <v/>
      </c>
      <c r="C86" s="10">
        <f>IF($B86="","",Sätze!$E86)</f>
        <v/>
      </c>
      <c r="D86" s="15">
        <f>IF($B86="","",Sätze!$Q86)</f>
        <v/>
      </c>
      <c r="E86" s="15">
        <f>IF($B86="","",IFERROR(INDEX(Ökonomie!$C$9:$C$88,MATCH($B86,Ökonomie!$B$9:$B$88,0)),0))</f>
        <v/>
      </c>
      <c r="F86" s="15">
        <f>IF($B86="","",ROUND(N($D86)*N($E86),2))</f>
        <v/>
      </c>
      <c r="G86" s="28">
        <f>IF($B86="","",Sätze!$S86)</f>
        <v/>
      </c>
      <c r="H86" s="15">
        <f>IF($B86="","",ROUND(N($G86)*Ökonomie!$C$5,2))</f>
        <v/>
      </c>
      <c r="I86" s="15">
        <f>IF($B86="","",Sätze!$T86)</f>
        <v/>
      </c>
      <c r="J86" s="15">
        <f>IF($B86="","",ROUND(N($F86)-N($H86)-N($I86),2))</f>
        <v/>
      </c>
      <c r="K86" s="15">
        <f>IF(OR($B86="",N(Sätze!$J86)*N(Sätze!$K86)=0),"",ROUND($J86/(Sätze!$J86*Sätze!$K86),2))</f>
        <v/>
      </c>
      <c r="L86" s="15">
        <f>IF(OR($B86="",N($G86)=0),"",ROUND($J86/$G86,2))</f>
        <v/>
      </c>
    </row>
    <row r="87">
      <c r="A87" s="10">
        <f>IF(Sätze!$B87="","",Sätze!$A87)</f>
        <v/>
      </c>
      <c r="B87" s="10">
        <f>IF(Sätze!$B87="","",Sätze!$B87)</f>
        <v/>
      </c>
      <c r="C87" s="10">
        <f>IF($B87="","",Sätze!$E87)</f>
        <v/>
      </c>
      <c r="D87" s="15">
        <f>IF($B87="","",Sätze!$Q87)</f>
        <v/>
      </c>
      <c r="E87" s="15">
        <f>IF($B87="","",IFERROR(INDEX(Ökonomie!$C$9:$C$88,MATCH($B87,Ökonomie!$B$9:$B$88,0)),0))</f>
        <v/>
      </c>
      <c r="F87" s="15">
        <f>IF($B87="","",ROUND(N($D87)*N($E87),2))</f>
        <v/>
      </c>
      <c r="G87" s="28">
        <f>IF($B87="","",Sätze!$S87)</f>
        <v/>
      </c>
      <c r="H87" s="15">
        <f>IF($B87="","",ROUND(N($G87)*Ökonomie!$C$5,2))</f>
        <v/>
      </c>
      <c r="I87" s="15">
        <f>IF($B87="","",Sätze!$T87)</f>
        <v/>
      </c>
      <c r="J87" s="15">
        <f>IF($B87="","",ROUND(N($F87)-N($H87)-N($I87),2))</f>
        <v/>
      </c>
      <c r="K87" s="15">
        <f>IF(OR($B87="",N(Sätze!$J87)*N(Sätze!$K87)=0),"",ROUND($J87/(Sätze!$J87*Sätze!$K87),2))</f>
        <v/>
      </c>
      <c r="L87" s="15">
        <f>IF(OR($B87="",N($G87)=0),"",ROUND($J87/$G87,2))</f>
        <v/>
      </c>
    </row>
    <row r="88">
      <c r="A88" s="10">
        <f>IF(Sätze!$B88="","",Sätze!$A88)</f>
        <v/>
      </c>
      <c r="B88" s="10">
        <f>IF(Sätze!$B88="","",Sätze!$B88)</f>
        <v/>
      </c>
      <c r="C88" s="10">
        <f>IF($B88="","",Sätze!$E88)</f>
        <v/>
      </c>
      <c r="D88" s="15">
        <f>IF($B88="","",Sätze!$Q88)</f>
        <v/>
      </c>
      <c r="E88" s="15">
        <f>IF($B88="","",IFERROR(INDEX(Ökonomie!$C$9:$C$88,MATCH($B88,Ökonomie!$B$9:$B$88,0)),0))</f>
        <v/>
      </c>
      <c r="F88" s="15">
        <f>IF($B88="","",ROUND(N($D88)*N($E88),2))</f>
        <v/>
      </c>
      <c r="G88" s="28">
        <f>IF($B88="","",Sätze!$S88)</f>
        <v/>
      </c>
      <c r="H88" s="15">
        <f>IF($B88="","",ROUND(N($G88)*Ökonomie!$C$5,2))</f>
        <v/>
      </c>
      <c r="I88" s="15">
        <f>IF($B88="","",Sätze!$T88)</f>
        <v/>
      </c>
      <c r="J88" s="15">
        <f>IF($B88="","",ROUND(N($F88)-N($H88)-N($I88),2))</f>
        <v/>
      </c>
      <c r="K88" s="15">
        <f>IF(OR($B88="",N(Sätze!$J88)*N(Sätze!$K88)=0),"",ROUND($J88/(Sätze!$J88*Sätze!$K88),2))</f>
        <v/>
      </c>
      <c r="L88" s="15">
        <f>IF(OR($B88="",N($G88)=0),"",ROUND($J88/$G88,2))</f>
        <v/>
      </c>
    </row>
    <row r="89">
      <c r="A89" s="10">
        <f>IF(Sätze!$B89="","",Sätze!$A89)</f>
        <v/>
      </c>
      <c r="B89" s="10">
        <f>IF(Sätze!$B89="","",Sätze!$B89)</f>
        <v/>
      </c>
      <c r="C89" s="10">
        <f>IF($B89="","",Sätze!$E89)</f>
        <v/>
      </c>
      <c r="D89" s="15">
        <f>IF($B89="","",Sätze!$Q89)</f>
        <v/>
      </c>
      <c r="E89" s="15">
        <f>IF($B89="","",IFERROR(INDEX(Ökonomie!$C$9:$C$88,MATCH($B89,Ökonomie!$B$9:$B$88,0)),0))</f>
        <v/>
      </c>
      <c r="F89" s="15">
        <f>IF($B89="","",ROUND(N($D89)*N($E89),2))</f>
        <v/>
      </c>
      <c r="G89" s="28">
        <f>IF($B89="","",Sätze!$S89)</f>
        <v/>
      </c>
      <c r="H89" s="15">
        <f>IF($B89="","",ROUND(N($G89)*Ökonomie!$C$5,2))</f>
        <v/>
      </c>
      <c r="I89" s="15">
        <f>IF($B89="","",Sätze!$T89)</f>
        <v/>
      </c>
      <c r="J89" s="15">
        <f>IF($B89="","",ROUND(N($F89)-N($H89)-N($I89),2))</f>
        <v/>
      </c>
      <c r="K89" s="15">
        <f>IF(OR($B89="",N(Sätze!$J89)*N(Sätze!$K89)=0),"",ROUND($J89/(Sätze!$J89*Sätze!$K89),2))</f>
        <v/>
      </c>
      <c r="L89" s="15">
        <f>IF(OR($B89="",N($G89)=0),"",ROUND($J89/$G89,2))</f>
        <v/>
      </c>
    </row>
    <row r="90">
      <c r="A90" s="10">
        <f>IF(Sätze!$B90="","",Sätze!$A90)</f>
        <v/>
      </c>
      <c r="B90" s="10">
        <f>IF(Sätze!$B90="","",Sätze!$B90)</f>
        <v/>
      </c>
      <c r="C90" s="10">
        <f>IF($B90="","",Sätze!$E90)</f>
        <v/>
      </c>
      <c r="D90" s="15">
        <f>IF($B90="","",Sätze!$Q90)</f>
        <v/>
      </c>
      <c r="E90" s="15">
        <f>IF($B90="","",IFERROR(INDEX(Ökonomie!$C$9:$C$88,MATCH($B90,Ökonomie!$B$9:$B$88,0)),0))</f>
        <v/>
      </c>
      <c r="F90" s="15">
        <f>IF($B90="","",ROUND(N($D90)*N($E90),2))</f>
        <v/>
      </c>
      <c r="G90" s="28">
        <f>IF($B90="","",Sätze!$S90)</f>
        <v/>
      </c>
      <c r="H90" s="15">
        <f>IF($B90="","",ROUND(N($G90)*Ökonomie!$C$5,2))</f>
        <v/>
      </c>
      <c r="I90" s="15">
        <f>IF($B90="","",Sätze!$T90)</f>
        <v/>
      </c>
      <c r="J90" s="15">
        <f>IF($B90="","",ROUND(N($F90)-N($H90)-N($I90),2))</f>
        <v/>
      </c>
      <c r="K90" s="15">
        <f>IF(OR($B90="",N(Sätze!$J90)*N(Sätze!$K90)=0),"",ROUND($J90/(Sätze!$J90*Sätze!$K90),2))</f>
        <v/>
      </c>
      <c r="L90" s="15">
        <f>IF(OR($B90="",N($G90)=0),"",ROUND($J90/$G90,2))</f>
        <v/>
      </c>
    </row>
    <row r="91">
      <c r="A91" s="10">
        <f>IF(Sätze!$B91="","",Sätze!$A91)</f>
        <v/>
      </c>
      <c r="B91" s="10">
        <f>IF(Sätze!$B91="","",Sätze!$B91)</f>
        <v/>
      </c>
      <c r="C91" s="10">
        <f>IF($B91="","",Sätze!$E91)</f>
        <v/>
      </c>
      <c r="D91" s="15">
        <f>IF($B91="","",Sätze!$Q91)</f>
        <v/>
      </c>
      <c r="E91" s="15">
        <f>IF($B91="","",IFERROR(INDEX(Ökonomie!$C$9:$C$88,MATCH($B91,Ökonomie!$B$9:$B$88,0)),0))</f>
        <v/>
      </c>
      <c r="F91" s="15">
        <f>IF($B91="","",ROUND(N($D91)*N($E91),2))</f>
        <v/>
      </c>
      <c r="G91" s="28">
        <f>IF($B91="","",Sätze!$S91)</f>
        <v/>
      </c>
      <c r="H91" s="15">
        <f>IF($B91="","",ROUND(N($G91)*Ökonomie!$C$5,2))</f>
        <v/>
      </c>
      <c r="I91" s="15">
        <f>IF($B91="","",Sätze!$T91)</f>
        <v/>
      </c>
      <c r="J91" s="15">
        <f>IF($B91="","",ROUND(N($F91)-N($H91)-N($I91),2))</f>
        <v/>
      </c>
      <c r="K91" s="15">
        <f>IF(OR($B91="",N(Sätze!$J91)*N(Sätze!$K91)=0),"",ROUND($J91/(Sätze!$J91*Sätze!$K91),2))</f>
        <v/>
      </c>
      <c r="L91" s="15">
        <f>IF(OR($B91="",N($G91)=0),"",ROUND($J91/$G91,2))</f>
        <v/>
      </c>
    </row>
    <row r="92">
      <c r="A92" s="10">
        <f>IF(Sätze!$B92="","",Sätze!$A92)</f>
        <v/>
      </c>
      <c r="B92" s="10">
        <f>IF(Sätze!$B92="","",Sätze!$B92)</f>
        <v/>
      </c>
      <c r="C92" s="10">
        <f>IF($B92="","",Sätze!$E92)</f>
        <v/>
      </c>
      <c r="D92" s="15">
        <f>IF($B92="","",Sätze!$Q92)</f>
        <v/>
      </c>
      <c r="E92" s="15">
        <f>IF($B92="","",IFERROR(INDEX(Ökonomie!$C$9:$C$88,MATCH($B92,Ökonomie!$B$9:$B$88,0)),0))</f>
        <v/>
      </c>
      <c r="F92" s="15">
        <f>IF($B92="","",ROUND(N($D92)*N($E92),2))</f>
        <v/>
      </c>
      <c r="G92" s="28">
        <f>IF($B92="","",Sätze!$S92)</f>
        <v/>
      </c>
      <c r="H92" s="15">
        <f>IF($B92="","",ROUND(N($G92)*Ökonomie!$C$5,2))</f>
        <v/>
      </c>
      <c r="I92" s="15">
        <f>IF($B92="","",Sätze!$T92)</f>
        <v/>
      </c>
      <c r="J92" s="15">
        <f>IF($B92="","",ROUND(N($F92)-N($H92)-N($I92),2))</f>
        <v/>
      </c>
      <c r="K92" s="15">
        <f>IF(OR($B92="",N(Sätze!$J92)*N(Sätze!$K92)=0),"",ROUND($J92/(Sätze!$J92*Sätze!$K92),2))</f>
        <v/>
      </c>
      <c r="L92" s="15">
        <f>IF(OR($B92="",N($G92)=0),"",ROUND($J92/$G92,2))</f>
        <v/>
      </c>
    </row>
    <row r="93">
      <c r="A93" s="10">
        <f>IF(Sätze!$B93="","",Sätze!$A93)</f>
        <v/>
      </c>
      <c r="B93" s="10">
        <f>IF(Sätze!$B93="","",Sätze!$B93)</f>
        <v/>
      </c>
      <c r="C93" s="10">
        <f>IF($B93="","",Sätze!$E93)</f>
        <v/>
      </c>
      <c r="D93" s="15">
        <f>IF($B93="","",Sätze!$Q93)</f>
        <v/>
      </c>
      <c r="E93" s="15">
        <f>IF($B93="","",IFERROR(INDEX(Ökonomie!$C$9:$C$88,MATCH($B93,Ökonomie!$B$9:$B$88,0)),0))</f>
        <v/>
      </c>
      <c r="F93" s="15">
        <f>IF($B93="","",ROUND(N($D93)*N($E93),2))</f>
        <v/>
      </c>
      <c r="G93" s="28">
        <f>IF($B93="","",Sätze!$S93)</f>
        <v/>
      </c>
      <c r="H93" s="15">
        <f>IF($B93="","",ROUND(N($G93)*Ökonomie!$C$5,2))</f>
        <v/>
      </c>
      <c r="I93" s="15">
        <f>IF($B93="","",Sätze!$T93)</f>
        <v/>
      </c>
      <c r="J93" s="15">
        <f>IF($B93="","",ROUND(N($F93)-N($H93)-N($I93),2))</f>
        <v/>
      </c>
      <c r="K93" s="15">
        <f>IF(OR($B93="",N(Sätze!$J93)*N(Sätze!$K93)=0),"",ROUND($J93/(Sätze!$J93*Sätze!$K93),2))</f>
        <v/>
      </c>
      <c r="L93" s="15">
        <f>IF(OR($B93="",N($G93)=0),"",ROUND($J93/$G93,2))</f>
        <v/>
      </c>
    </row>
    <row r="94">
      <c r="A94" s="10">
        <f>IF(Sätze!$B94="","",Sätze!$A94)</f>
        <v/>
      </c>
      <c r="B94" s="10">
        <f>IF(Sätze!$B94="","",Sätze!$B94)</f>
        <v/>
      </c>
      <c r="C94" s="10">
        <f>IF($B94="","",Sätze!$E94)</f>
        <v/>
      </c>
      <c r="D94" s="15">
        <f>IF($B94="","",Sätze!$Q94)</f>
        <v/>
      </c>
      <c r="E94" s="15">
        <f>IF($B94="","",IFERROR(INDEX(Ökonomie!$C$9:$C$88,MATCH($B94,Ökonomie!$B$9:$B$88,0)),0))</f>
        <v/>
      </c>
      <c r="F94" s="15">
        <f>IF($B94="","",ROUND(N($D94)*N($E94),2))</f>
        <v/>
      </c>
      <c r="G94" s="28">
        <f>IF($B94="","",Sätze!$S94)</f>
        <v/>
      </c>
      <c r="H94" s="15">
        <f>IF($B94="","",ROUND(N($G94)*Ökonomie!$C$5,2))</f>
        <v/>
      </c>
      <c r="I94" s="15">
        <f>IF($B94="","",Sätze!$T94)</f>
        <v/>
      </c>
      <c r="J94" s="15">
        <f>IF($B94="","",ROUND(N($F94)-N($H94)-N($I94),2))</f>
        <v/>
      </c>
      <c r="K94" s="15">
        <f>IF(OR($B94="",N(Sätze!$J94)*N(Sätze!$K94)=0),"",ROUND($J94/(Sätze!$J94*Sätze!$K94),2))</f>
        <v/>
      </c>
      <c r="L94" s="15">
        <f>IF(OR($B94="",N($G94)=0),"",ROUND($J94/$G94,2))</f>
        <v/>
      </c>
    </row>
    <row r="95">
      <c r="A95" s="10">
        <f>IF(Sätze!$B95="","",Sätze!$A95)</f>
        <v/>
      </c>
      <c r="B95" s="10">
        <f>IF(Sätze!$B95="","",Sätze!$B95)</f>
        <v/>
      </c>
      <c r="C95" s="10">
        <f>IF($B95="","",Sätze!$E95)</f>
        <v/>
      </c>
      <c r="D95" s="15">
        <f>IF($B95="","",Sätze!$Q95)</f>
        <v/>
      </c>
      <c r="E95" s="15">
        <f>IF($B95="","",IFERROR(INDEX(Ökonomie!$C$9:$C$88,MATCH($B95,Ökonomie!$B$9:$B$88,0)),0))</f>
        <v/>
      </c>
      <c r="F95" s="15">
        <f>IF($B95="","",ROUND(N($D95)*N($E95),2))</f>
        <v/>
      </c>
      <c r="G95" s="28">
        <f>IF($B95="","",Sätze!$S95)</f>
        <v/>
      </c>
      <c r="H95" s="15">
        <f>IF($B95="","",ROUND(N($G95)*Ökonomie!$C$5,2))</f>
        <v/>
      </c>
      <c r="I95" s="15">
        <f>IF($B95="","",Sätze!$T95)</f>
        <v/>
      </c>
      <c r="J95" s="15">
        <f>IF($B95="","",ROUND(N($F95)-N($H95)-N($I95),2))</f>
        <v/>
      </c>
      <c r="K95" s="15">
        <f>IF(OR($B95="",N(Sätze!$J95)*N(Sätze!$K95)=0),"",ROUND($J95/(Sätze!$J95*Sätze!$K95),2))</f>
        <v/>
      </c>
      <c r="L95" s="15">
        <f>IF(OR($B95="",N($G95)=0),"",ROUND($J95/$G95,2))</f>
        <v/>
      </c>
    </row>
    <row r="96">
      <c r="A96" s="10">
        <f>IF(Sätze!$B96="","",Sätze!$A96)</f>
        <v/>
      </c>
      <c r="B96" s="10">
        <f>IF(Sätze!$B96="","",Sätze!$B96)</f>
        <v/>
      </c>
      <c r="C96" s="10">
        <f>IF($B96="","",Sätze!$E96)</f>
        <v/>
      </c>
      <c r="D96" s="15">
        <f>IF($B96="","",Sätze!$Q96)</f>
        <v/>
      </c>
      <c r="E96" s="15">
        <f>IF($B96="","",IFERROR(INDEX(Ökonomie!$C$9:$C$88,MATCH($B96,Ökonomie!$B$9:$B$88,0)),0))</f>
        <v/>
      </c>
      <c r="F96" s="15">
        <f>IF($B96="","",ROUND(N($D96)*N($E96),2))</f>
        <v/>
      </c>
      <c r="G96" s="28">
        <f>IF($B96="","",Sätze!$S96)</f>
        <v/>
      </c>
      <c r="H96" s="15">
        <f>IF($B96="","",ROUND(N($G96)*Ökonomie!$C$5,2))</f>
        <v/>
      </c>
      <c r="I96" s="15">
        <f>IF($B96="","",Sätze!$T96)</f>
        <v/>
      </c>
      <c r="J96" s="15">
        <f>IF($B96="","",ROUND(N($F96)-N($H96)-N($I96),2))</f>
        <v/>
      </c>
      <c r="K96" s="15">
        <f>IF(OR($B96="",N(Sätze!$J96)*N(Sätze!$K96)=0),"",ROUND($J96/(Sätze!$J96*Sätze!$K96),2))</f>
        <v/>
      </c>
      <c r="L96" s="15">
        <f>IF(OR($B96="",N($G96)=0),"",ROUND($J96/$G96,2))</f>
        <v/>
      </c>
    </row>
    <row r="97">
      <c r="A97" s="10">
        <f>IF(Sätze!$B97="","",Sätze!$A97)</f>
        <v/>
      </c>
      <c r="B97" s="10">
        <f>IF(Sätze!$B97="","",Sätze!$B97)</f>
        <v/>
      </c>
      <c r="C97" s="10">
        <f>IF($B97="","",Sätze!$E97)</f>
        <v/>
      </c>
      <c r="D97" s="15">
        <f>IF($B97="","",Sätze!$Q97)</f>
        <v/>
      </c>
      <c r="E97" s="15">
        <f>IF($B97="","",IFERROR(INDEX(Ökonomie!$C$9:$C$88,MATCH($B97,Ökonomie!$B$9:$B$88,0)),0))</f>
        <v/>
      </c>
      <c r="F97" s="15">
        <f>IF($B97="","",ROUND(N($D97)*N($E97),2))</f>
        <v/>
      </c>
      <c r="G97" s="28">
        <f>IF($B97="","",Sätze!$S97)</f>
        <v/>
      </c>
      <c r="H97" s="15">
        <f>IF($B97="","",ROUND(N($G97)*Ökonomie!$C$5,2))</f>
        <v/>
      </c>
      <c r="I97" s="15">
        <f>IF($B97="","",Sätze!$T97)</f>
        <v/>
      </c>
      <c r="J97" s="15">
        <f>IF($B97="","",ROUND(N($F97)-N($H97)-N($I97),2))</f>
        <v/>
      </c>
      <c r="K97" s="15">
        <f>IF(OR($B97="",N(Sätze!$J97)*N(Sätze!$K97)=0),"",ROUND($J97/(Sätze!$J97*Sätze!$K97),2))</f>
        <v/>
      </c>
      <c r="L97" s="15">
        <f>IF(OR($B97="",N($G97)=0),"",ROUND($J97/$G97,2))</f>
        <v/>
      </c>
    </row>
    <row r="98">
      <c r="A98" s="10">
        <f>IF(Sätze!$B98="","",Sätze!$A98)</f>
        <v/>
      </c>
      <c r="B98" s="10">
        <f>IF(Sätze!$B98="","",Sätze!$B98)</f>
        <v/>
      </c>
      <c r="C98" s="10">
        <f>IF($B98="","",Sätze!$E98)</f>
        <v/>
      </c>
      <c r="D98" s="15">
        <f>IF($B98="","",Sätze!$Q98)</f>
        <v/>
      </c>
      <c r="E98" s="15">
        <f>IF($B98="","",IFERROR(INDEX(Ökonomie!$C$9:$C$88,MATCH($B98,Ökonomie!$B$9:$B$88,0)),0))</f>
        <v/>
      </c>
      <c r="F98" s="15">
        <f>IF($B98="","",ROUND(N($D98)*N($E98),2))</f>
        <v/>
      </c>
      <c r="G98" s="28">
        <f>IF($B98="","",Sätze!$S98)</f>
        <v/>
      </c>
      <c r="H98" s="15">
        <f>IF($B98="","",ROUND(N($G98)*Ökonomie!$C$5,2))</f>
        <v/>
      </c>
      <c r="I98" s="15">
        <f>IF($B98="","",Sätze!$T98)</f>
        <v/>
      </c>
      <c r="J98" s="15">
        <f>IF($B98="","",ROUND(N($F98)-N($H98)-N($I98),2))</f>
        <v/>
      </c>
      <c r="K98" s="15">
        <f>IF(OR($B98="",N(Sätze!$J98)*N(Sätze!$K98)=0),"",ROUND($J98/(Sätze!$J98*Sätze!$K98),2))</f>
        <v/>
      </c>
      <c r="L98" s="15">
        <f>IF(OR($B98="",N($G98)=0),"",ROUND($J98/$G98,2))</f>
        <v/>
      </c>
    </row>
    <row r="99">
      <c r="A99" s="10">
        <f>IF(Sätze!$B99="","",Sätze!$A99)</f>
        <v/>
      </c>
      <c r="B99" s="10">
        <f>IF(Sätze!$B99="","",Sätze!$B99)</f>
        <v/>
      </c>
      <c r="C99" s="10">
        <f>IF($B99="","",Sätze!$E99)</f>
        <v/>
      </c>
      <c r="D99" s="15">
        <f>IF($B99="","",Sätze!$Q99)</f>
        <v/>
      </c>
      <c r="E99" s="15">
        <f>IF($B99="","",IFERROR(INDEX(Ökonomie!$C$9:$C$88,MATCH($B99,Ökonomie!$B$9:$B$88,0)),0))</f>
        <v/>
      </c>
      <c r="F99" s="15">
        <f>IF($B99="","",ROUND(N($D99)*N($E99),2))</f>
        <v/>
      </c>
      <c r="G99" s="28">
        <f>IF($B99="","",Sätze!$S99)</f>
        <v/>
      </c>
      <c r="H99" s="15">
        <f>IF($B99="","",ROUND(N($G99)*Ökonomie!$C$5,2))</f>
        <v/>
      </c>
      <c r="I99" s="15">
        <f>IF($B99="","",Sätze!$T99)</f>
        <v/>
      </c>
      <c r="J99" s="15">
        <f>IF($B99="","",ROUND(N($F99)-N($H99)-N($I99),2))</f>
        <v/>
      </c>
      <c r="K99" s="15">
        <f>IF(OR($B99="",N(Sätze!$J99)*N(Sätze!$K99)=0),"",ROUND($J99/(Sätze!$J99*Sätze!$K99),2))</f>
        <v/>
      </c>
      <c r="L99" s="15">
        <f>IF(OR($B99="",N($G99)=0),"",ROUND($J99/$G99,2))</f>
        <v/>
      </c>
    </row>
    <row r="100">
      <c r="A100" s="10">
        <f>IF(Sätze!$B100="","",Sätze!$A100)</f>
        <v/>
      </c>
      <c r="B100" s="10">
        <f>IF(Sätze!$B100="","",Sätze!$B100)</f>
        <v/>
      </c>
      <c r="C100" s="10">
        <f>IF($B100="","",Sätze!$E100)</f>
        <v/>
      </c>
      <c r="D100" s="15">
        <f>IF($B100="","",Sätze!$Q100)</f>
        <v/>
      </c>
      <c r="E100" s="15">
        <f>IF($B100="","",IFERROR(INDEX(Ökonomie!$C$9:$C$88,MATCH($B100,Ökonomie!$B$9:$B$88,0)),0))</f>
        <v/>
      </c>
      <c r="F100" s="15">
        <f>IF($B100="","",ROUND(N($D100)*N($E100),2))</f>
        <v/>
      </c>
      <c r="G100" s="28">
        <f>IF($B100="","",Sätze!$S100)</f>
        <v/>
      </c>
      <c r="H100" s="15">
        <f>IF($B100="","",ROUND(N($G100)*Ökonomie!$C$5,2))</f>
        <v/>
      </c>
      <c r="I100" s="15">
        <f>IF($B100="","",Sätze!$T100)</f>
        <v/>
      </c>
      <c r="J100" s="15">
        <f>IF($B100="","",ROUND(N($F100)-N($H100)-N($I100),2))</f>
        <v/>
      </c>
      <c r="K100" s="15">
        <f>IF(OR($B100="",N(Sätze!$J100)*N(Sätze!$K100)=0),"",ROUND($J100/(Sätze!$J100*Sätze!$K100),2))</f>
        <v/>
      </c>
      <c r="L100" s="15">
        <f>IF(OR($B100="",N($G100)=0),"",ROUND($J100/$G100,2))</f>
        <v/>
      </c>
    </row>
    <row r="101">
      <c r="A101" s="10">
        <f>IF(Sätze!$B101="","",Sätze!$A101)</f>
        <v/>
      </c>
      <c r="B101" s="10">
        <f>IF(Sätze!$B101="","",Sätze!$B101)</f>
        <v/>
      </c>
      <c r="C101" s="10">
        <f>IF($B101="","",Sätze!$E101)</f>
        <v/>
      </c>
      <c r="D101" s="15">
        <f>IF($B101="","",Sätze!$Q101)</f>
        <v/>
      </c>
      <c r="E101" s="15">
        <f>IF($B101="","",IFERROR(INDEX(Ökonomie!$C$9:$C$88,MATCH($B101,Ökonomie!$B$9:$B$88,0)),0))</f>
        <v/>
      </c>
      <c r="F101" s="15">
        <f>IF($B101="","",ROUND(N($D101)*N($E101),2))</f>
        <v/>
      </c>
      <c r="G101" s="28">
        <f>IF($B101="","",Sätze!$S101)</f>
        <v/>
      </c>
      <c r="H101" s="15">
        <f>IF($B101="","",ROUND(N($G101)*Ökonomie!$C$5,2))</f>
        <v/>
      </c>
      <c r="I101" s="15">
        <f>IF($B101="","",Sätze!$T101)</f>
        <v/>
      </c>
      <c r="J101" s="15">
        <f>IF($B101="","",ROUND(N($F101)-N($H101)-N($I101),2))</f>
        <v/>
      </c>
      <c r="K101" s="15">
        <f>IF(OR($B101="",N(Sätze!$J101)*N(Sätze!$K101)=0),"",ROUND($J101/(Sätze!$J101*Sätze!$K101),2))</f>
        <v/>
      </c>
      <c r="L101" s="15">
        <f>IF(OR($B101="",N($G101)=0),"",ROUND($J101/$G101,2))</f>
        <v/>
      </c>
    </row>
    <row r="102">
      <c r="A102" s="10">
        <f>IF(Sätze!$B102="","",Sätze!$A102)</f>
        <v/>
      </c>
      <c r="B102" s="10">
        <f>IF(Sätze!$B102="","",Sätze!$B102)</f>
        <v/>
      </c>
      <c r="C102" s="10">
        <f>IF($B102="","",Sätze!$E102)</f>
        <v/>
      </c>
      <c r="D102" s="15">
        <f>IF($B102="","",Sätze!$Q102)</f>
        <v/>
      </c>
      <c r="E102" s="15">
        <f>IF($B102="","",IFERROR(INDEX(Ökonomie!$C$9:$C$88,MATCH($B102,Ökonomie!$B$9:$B$88,0)),0))</f>
        <v/>
      </c>
      <c r="F102" s="15">
        <f>IF($B102="","",ROUND(N($D102)*N($E102),2))</f>
        <v/>
      </c>
      <c r="G102" s="28">
        <f>IF($B102="","",Sätze!$S102)</f>
        <v/>
      </c>
      <c r="H102" s="15">
        <f>IF($B102="","",ROUND(N($G102)*Ökonomie!$C$5,2))</f>
        <v/>
      </c>
      <c r="I102" s="15">
        <f>IF($B102="","",Sätze!$T102)</f>
        <v/>
      </c>
      <c r="J102" s="15">
        <f>IF($B102="","",ROUND(N($F102)-N($H102)-N($I102),2))</f>
        <v/>
      </c>
      <c r="K102" s="15">
        <f>IF(OR($B102="",N(Sätze!$J102)*N(Sätze!$K102)=0),"",ROUND($J102/(Sätze!$J102*Sätze!$K102),2))</f>
        <v/>
      </c>
      <c r="L102" s="15">
        <f>IF(OR($B102="",N($G102)=0),"",ROUND($J102/$G102,2))</f>
        <v/>
      </c>
    </row>
    <row r="103">
      <c r="A103" s="10">
        <f>IF(Sätze!$B103="","",Sätze!$A103)</f>
        <v/>
      </c>
      <c r="B103" s="10">
        <f>IF(Sätze!$B103="","",Sätze!$B103)</f>
        <v/>
      </c>
      <c r="C103" s="10">
        <f>IF($B103="","",Sätze!$E103)</f>
        <v/>
      </c>
      <c r="D103" s="15">
        <f>IF($B103="","",Sätze!$Q103)</f>
        <v/>
      </c>
      <c r="E103" s="15">
        <f>IF($B103="","",IFERROR(INDEX(Ökonomie!$C$9:$C$88,MATCH($B103,Ökonomie!$B$9:$B$88,0)),0))</f>
        <v/>
      </c>
      <c r="F103" s="15">
        <f>IF($B103="","",ROUND(N($D103)*N($E103),2))</f>
        <v/>
      </c>
      <c r="G103" s="28">
        <f>IF($B103="","",Sätze!$S103)</f>
        <v/>
      </c>
      <c r="H103" s="15">
        <f>IF($B103="","",ROUND(N($G103)*Ökonomie!$C$5,2))</f>
        <v/>
      </c>
      <c r="I103" s="15">
        <f>IF($B103="","",Sätze!$T103)</f>
        <v/>
      </c>
      <c r="J103" s="15">
        <f>IF($B103="","",ROUND(N($F103)-N($H103)-N($I103),2))</f>
        <v/>
      </c>
      <c r="K103" s="15">
        <f>IF(OR($B103="",N(Sätze!$J103)*N(Sätze!$K103)=0),"",ROUND($J103/(Sätze!$J103*Sätze!$K103),2))</f>
        <v/>
      </c>
      <c r="L103" s="15">
        <f>IF(OR($B103="",N($G103)=0),"",ROUND($J103/$G103,2))</f>
        <v/>
      </c>
    </row>
    <row r="104">
      <c r="A104" s="10">
        <f>IF(Sätze!$B104="","",Sätze!$A104)</f>
        <v/>
      </c>
      <c r="B104" s="10">
        <f>IF(Sätze!$B104="","",Sätze!$B104)</f>
        <v/>
      </c>
      <c r="C104" s="10">
        <f>IF($B104="","",Sätze!$E104)</f>
        <v/>
      </c>
      <c r="D104" s="15">
        <f>IF($B104="","",Sätze!$Q104)</f>
        <v/>
      </c>
      <c r="E104" s="15">
        <f>IF($B104="","",IFERROR(INDEX(Ökonomie!$C$9:$C$88,MATCH($B104,Ökonomie!$B$9:$B$88,0)),0))</f>
        <v/>
      </c>
      <c r="F104" s="15">
        <f>IF($B104="","",ROUND(N($D104)*N($E104),2))</f>
        <v/>
      </c>
      <c r="G104" s="28">
        <f>IF($B104="","",Sätze!$S104)</f>
        <v/>
      </c>
      <c r="H104" s="15">
        <f>IF($B104="","",ROUND(N($G104)*Ökonomie!$C$5,2))</f>
        <v/>
      </c>
      <c r="I104" s="15">
        <f>IF($B104="","",Sätze!$T104)</f>
        <v/>
      </c>
      <c r="J104" s="15">
        <f>IF($B104="","",ROUND(N($F104)-N($H104)-N($I104),2))</f>
        <v/>
      </c>
      <c r="K104" s="15">
        <f>IF(OR($B104="",N(Sätze!$J104)*N(Sätze!$K104)=0),"",ROUND($J104/(Sätze!$J104*Sätze!$K104),2))</f>
        <v/>
      </c>
      <c r="L104" s="15">
        <f>IF(OR($B104="",N($G104)=0),"",ROUND($J104/$G104,2))</f>
        <v/>
      </c>
    </row>
    <row r="105">
      <c r="A105" s="10">
        <f>IF(Sätze!$B105="","",Sätze!$A105)</f>
        <v/>
      </c>
      <c r="B105" s="10">
        <f>IF(Sätze!$B105="","",Sätze!$B105)</f>
        <v/>
      </c>
      <c r="C105" s="10">
        <f>IF($B105="","",Sätze!$E105)</f>
        <v/>
      </c>
      <c r="D105" s="15">
        <f>IF($B105="","",Sätze!$Q105)</f>
        <v/>
      </c>
      <c r="E105" s="15">
        <f>IF($B105="","",IFERROR(INDEX(Ökonomie!$C$9:$C$88,MATCH($B105,Ökonomie!$B$9:$B$88,0)),0))</f>
        <v/>
      </c>
      <c r="F105" s="15">
        <f>IF($B105="","",ROUND(N($D105)*N($E105),2))</f>
        <v/>
      </c>
      <c r="G105" s="28">
        <f>IF($B105="","",Sätze!$S105)</f>
        <v/>
      </c>
      <c r="H105" s="15">
        <f>IF($B105="","",ROUND(N($G105)*Ökonomie!$C$5,2))</f>
        <v/>
      </c>
      <c r="I105" s="15">
        <f>IF($B105="","",Sätze!$T105)</f>
        <v/>
      </c>
      <c r="J105" s="15">
        <f>IF($B105="","",ROUND(N($F105)-N($H105)-N($I105),2))</f>
        <v/>
      </c>
      <c r="K105" s="15">
        <f>IF(OR($B105="",N(Sätze!$J105)*N(Sätze!$K105)=0),"",ROUND($J105/(Sätze!$J105*Sätze!$K105),2))</f>
        <v/>
      </c>
      <c r="L105" s="15">
        <f>IF(OR($B105="",N($G105)=0),"",ROUND($J105/$G105,2))</f>
        <v/>
      </c>
    </row>
    <row r="106">
      <c r="A106" s="10">
        <f>IF(Sätze!$B106="","",Sätze!$A106)</f>
        <v/>
      </c>
      <c r="B106" s="10">
        <f>IF(Sätze!$B106="","",Sätze!$B106)</f>
        <v/>
      </c>
      <c r="C106" s="10">
        <f>IF($B106="","",Sätze!$E106)</f>
        <v/>
      </c>
      <c r="D106" s="15">
        <f>IF($B106="","",Sätze!$Q106)</f>
        <v/>
      </c>
      <c r="E106" s="15">
        <f>IF($B106="","",IFERROR(INDEX(Ökonomie!$C$9:$C$88,MATCH($B106,Ökonomie!$B$9:$B$88,0)),0))</f>
        <v/>
      </c>
      <c r="F106" s="15">
        <f>IF($B106="","",ROUND(N($D106)*N($E106),2))</f>
        <v/>
      </c>
      <c r="G106" s="28">
        <f>IF($B106="","",Sätze!$S106)</f>
        <v/>
      </c>
      <c r="H106" s="15">
        <f>IF($B106="","",ROUND(N($G106)*Ökonomie!$C$5,2))</f>
        <v/>
      </c>
      <c r="I106" s="15">
        <f>IF($B106="","",Sätze!$T106)</f>
        <v/>
      </c>
      <c r="J106" s="15">
        <f>IF($B106="","",ROUND(N($F106)-N($H106)-N($I106),2))</f>
        <v/>
      </c>
      <c r="K106" s="15">
        <f>IF(OR($B106="",N(Sätze!$J106)*N(Sätze!$K106)=0),"",ROUND($J106/(Sätze!$J106*Sätze!$K106),2))</f>
        <v/>
      </c>
      <c r="L106" s="15">
        <f>IF(OR($B106="",N($G106)=0),"",ROUND($J106/$G106,2))</f>
        <v/>
      </c>
    </row>
    <row r="107">
      <c r="A107" s="10">
        <f>IF(Sätze!$B107="","",Sätze!$A107)</f>
        <v/>
      </c>
      <c r="B107" s="10">
        <f>IF(Sätze!$B107="","",Sätze!$B107)</f>
        <v/>
      </c>
      <c r="C107" s="10">
        <f>IF($B107="","",Sätze!$E107)</f>
        <v/>
      </c>
      <c r="D107" s="15">
        <f>IF($B107="","",Sätze!$Q107)</f>
        <v/>
      </c>
      <c r="E107" s="15">
        <f>IF($B107="","",IFERROR(INDEX(Ökonomie!$C$9:$C$88,MATCH($B107,Ökonomie!$B$9:$B$88,0)),0))</f>
        <v/>
      </c>
      <c r="F107" s="15">
        <f>IF($B107="","",ROUND(N($D107)*N($E107),2))</f>
        <v/>
      </c>
      <c r="G107" s="28">
        <f>IF($B107="","",Sätze!$S107)</f>
        <v/>
      </c>
      <c r="H107" s="15">
        <f>IF($B107="","",ROUND(N($G107)*Ökonomie!$C$5,2))</f>
        <v/>
      </c>
      <c r="I107" s="15">
        <f>IF($B107="","",Sätze!$T107)</f>
        <v/>
      </c>
      <c r="J107" s="15">
        <f>IF($B107="","",ROUND(N($F107)-N($H107)-N($I107),2))</f>
        <v/>
      </c>
      <c r="K107" s="15">
        <f>IF(OR($B107="",N(Sätze!$J107)*N(Sätze!$K107)=0),"",ROUND($J107/(Sätze!$J107*Sätze!$K107),2))</f>
        <v/>
      </c>
      <c r="L107" s="15">
        <f>IF(OR($B107="",N($G107)=0),"",ROUND($J107/$G107,2))</f>
        <v/>
      </c>
    </row>
    <row r="108">
      <c r="A108" s="10">
        <f>IF(Sätze!$B108="","",Sätze!$A108)</f>
        <v/>
      </c>
      <c r="B108" s="10">
        <f>IF(Sätze!$B108="","",Sätze!$B108)</f>
        <v/>
      </c>
      <c r="C108" s="10">
        <f>IF($B108="","",Sätze!$E108)</f>
        <v/>
      </c>
      <c r="D108" s="15">
        <f>IF($B108="","",Sätze!$Q108)</f>
        <v/>
      </c>
      <c r="E108" s="15">
        <f>IF($B108="","",IFERROR(INDEX(Ökonomie!$C$9:$C$88,MATCH($B108,Ökonomie!$B$9:$B$88,0)),0))</f>
        <v/>
      </c>
      <c r="F108" s="15">
        <f>IF($B108="","",ROUND(N($D108)*N($E108),2))</f>
        <v/>
      </c>
      <c r="G108" s="28">
        <f>IF($B108="","",Sätze!$S108)</f>
        <v/>
      </c>
      <c r="H108" s="15">
        <f>IF($B108="","",ROUND(N($G108)*Ökonomie!$C$5,2))</f>
        <v/>
      </c>
      <c r="I108" s="15">
        <f>IF($B108="","",Sätze!$T108)</f>
        <v/>
      </c>
      <c r="J108" s="15">
        <f>IF($B108="","",ROUND(N($F108)-N($H108)-N($I108),2))</f>
        <v/>
      </c>
      <c r="K108" s="15">
        <f>IF(OR($B108="",N(Sätze!$J108)*N(Sätze!$K108)=0),"",ROUND($J108/(Sätze!$J108*Sätze!$K108),2))</f>
        <v/>
      </c>
      <c r="L108" s="15">
        <f>IF(OR($B108="",N($G108)=0),"",ROUND($J108/$G108,2))</f>
        <v/>
      </c>
    </row>
    <row r="109">
      <c r="A109" s="10">
        <f>IF(Sätze!$B109="","",Sätze!$A109)</f>
        <v/>
      </c>
      <c r="B109" s="10">
        <f>IF(Sätze!$B109="","",Sätze!$B109)</f>
        <v/>
      </c>
      <c r="C109" s="10">
        <f>IF($B109="","",Sätze!$E109)</f>
        <v/>
      </c>
      <c r="D109" s="15">
        <f>IF($B109="","",Sätze!$Q109)</f>
        <v/>
      </c>
      <c r="E109" s="15">
        <f>IF($B109="","",IFERROR(INDEX(Ökonomie!$C$9:$C$88,MATCH($B109,Ökonomie!$B$9:$B$88,0)),0))</f>
        <v/>
      </c>
      <c r="F109" s="15">
        <f>IF($B109="","",ROUND(N($D109)*N($E109),2))</f>
        <v/>
      </c>
      <c r="G109" s="28">
        <f>IF($B109="","",Sätze!$S109)</f>
        <v/>
      </c>
      <c r="H109" s="15">
        <f>IF($B109="","",ROUND(N($G109)*Ökonomie!$C$5,2))</f>
        <v/>
      </c>
      <c r="I109" s="15">
        <f>IF($B109="","",Sätze!$T109)</f>
        <v/>
      </c>
      <c r="J109" s="15">
        <f>IF($B109="","",ROUND(N($F109)-N($H109)-N($I109),2))</f>
        <v/>
      </c>
      <c r="K109" s="15">
        <f>IF(OR($B109="",N(Sätze!$J109)*N(Sätze!$K109)=0),"",ROUND($J109/(Sätze!$J109*Sätze!$K109),2))</f>
        <v/>
      </c>
      <c r="L109" s="15">
        <f>IF(OR($B109="",N($G109)=0),"",ROUND($J109/$G109,2))</f>
        <v/>
      </c>
    </row>
    <row r="110">
      <c r="A110" s="10">
        <f>IF(Sätze!$B110="","",Sätze!$A110)</f>
        <v/>
      </c>
      <c r="B110" s="10">
        <f>IF(Sätze!$B110="","",Sätze!$B110)</f>
        <v/>
      </c>
      <c r="C110" s="10">
        <f>IF($B110="","",Sätze!$E110)</f>
        <v/>
      </c>
      <c r="D110" s="15">
        <f>IF($B110="","",Sätze!$Q110)</f>
        <v/>
      </c>
      <c r="E110" s="15">
        <f>IF($B110="","",IFERROR(INDEX(Ökonomie!$C$9:$C$88,MATCH($B110,Ökonomie!$B$9:$B$88,0)),0))</f>
        <v/>
      </c>
      <c r="F110" s="15">
        <f>IF($B110="","",ROUND(N($D110)*N($E110),2))</f>
        <v/>
      </c>
      <c r="G110" s="28">
        <f>IF($B110="","",Sätze!$S110)</f>
        <v/>
      </c>
      <c r="H110" s="15">
        <f>IF($B110="","",ROUND(N($G110)*Ökonomie!$C$5,2))</f>
        <v/>
      </c>
      <c r="I110" s="15">
        <f>IF($B110="","",Sätze!$T110)</f>
        <v/>
      </c>
      <c r="J110" s="15">
        <f>IF($B110="","",ROUND(N($F110)-N($H110)-N($I110),2))</f>
        <v/>
      </c>
      <c r="K110" s="15">
        <f>IF(OR($B110="",N(Sätze!$J110)*N(Sätze!$K110)=0),"",ROUND($J110/(Sätze!$J110*Sätze!$K110),2))</f>
        <v/>
      </c>
      <c r="L110" s="15">
        <f>IF(OR($B110="",N($G110)=0),"",ROUND($J110/$G110,2))</f>
        <v/>
      </c>
    </row>
    <row r="111">
      <c r="A111" s="10">
        <f>IF(Sätze!$B111="","",Sätze!$A111)</f>
        <v/>
      </c>
      <c r="B111" s="10">
        <f>IF(Sätze!$B111="","",Sätze!$B111)</f>
        <v/>
      </c>
      <c r="C111" s="10">
        <f>IF($B111="","",Sätze!$E111)</f>
        <v/>
      </c>
      <c r="D111" s="15">
        <f>IF($B111="","",Sätze!$Q111)</f>
        <v/>
      </c>
      <c r="E111" s="15">
        <f>IF($B111="","",IFERROR(INDEX(Ökonomie!$C$9:$C$88,MATCH($B111,Ökonomie!$B$9:$B$88,0)),0))</f>
        <v/>
      </c>
      <c r="F111" s="15">
        <f>IF($B111="","",ROUND(N($D111)*N($E111),2))</f>
        <v/>
      </c>
      <c r="G111" s="28">
        <f>IF($B111="","",Sätze!$S111)</f>
        <v/>
      </c>
      <c r="H111" s="15">
        <f>IF($B111="","",ROUND(N($G111)*Ökonomie!$C$5,2))</f>
        <v/>
      </c>
      <c r="I111" s="15">
        <f>IF($B111="","",Sätze!$T111)</f>
        <v/>
      </c>
      <c r="J111" s="15">
        <f>IF($B111="","",ROUND(N($F111)-N($H111)-N($I111),2))</f>
        <v/>
      </c>
      <c r="K111" s="15">
        <f>IF(OR($B111="",N(Sätze!$J111)*N(Sätze!$K111)=0),"",ROUND($J111/(Sätze!$J111*Sätze!$K111),2))</f>
        <v/>
      </c>
      <c r="L111" s="15">
        <f>IF(OR($B111="",N($G111)=0),"",ROUND($J111/$G111,2))</f>
        <v/>
      </c>
    </row>
    <row r="112">
      <c r="A112" s="10">
        <f>IF(Sätze!$B112="","",Sätze!$A112)</f>
        <v/>
      </c>
      <c r="B112" s="10">
        <f>IF(Sätze!$B112="","",Sätze!$B112)</f>
        <v/>
      </c>
      <c r="C112" s="10">
        <f>IF($B112="","",Sätze!$E112)</f>
        <v/>
      </c>
      <c r="D112" s="15">
        <f>IF($B112="","",Sätze!$Q112)</f>
        <v/>
      </c>
      <c r="E112" s="15">
        <f>IF($B112="","",IFERROR(INDEX(Ökonomie!$C$9:$C$88,MATCH($B112,Ökonomie!$B$9:$B$88,0)),0))</f>
        <v/>
      </c>
      <c r="F112" s="15">
        <f>IF($B112="","",ROUND(N($D112)*N($E112),2))</f>
        <v/>
      </c>
      <c r="G112" s="28">
        <f>IF($B112="","",Sätze!$S112)</f>
        <v/>
      </c>
      <c r="H112" s="15">
        <f>IF($B112="","",ROUND(N($G112)*Ökonomie!$C$5,2))</f>
        <v/>
      </c>
      <c r="I112" s="15">
        <f>IF($B112="","",Sätze!$T112)</f>
        <v/>
      </c>
      <c r="J112" s="15">
        <f>IF($B112="","",ROUND(N($F112)-N($H112)-N($I112),2))</f>
        <v/>
      </c>
      <c r="K112" s="15">
        <f>IF(OR($B112="",N(Sätze!$J112)*N(Sätze!$K112)=0),"",ROUND($J112/(Sätze!$J112*Sätze!$K112),2))</f>
        <v/>
      </c>
      <c r="L112" s="15">
        <f>IF(OR($B112="",N($G112)=0),"",ROUND($J112/$G112,2))</f>
        <v/>
      </c>
    </row>
    <row r="113">
      <c r="A113" s="10">
        <f>IF(Sätze!$B113="","",Sätze!$A113)</f>
        <v/>
      </c>
      <c r="B113" s="10">
        <f>IF(Sätze!$B113="","",Sätze!$B113)</f>
        <v/>
      </c>
      <c r="C113" s="10">
        <f>IF($B113="","",Sätze!$E113)</f>
        <v/>
      </c>
      <c r="D113" s="15">
        <f>IF($B113="","",Sätze!$Q113)</f>
        <v/>
      </c>
      <c r="E113" s="15">
        <f>IF($B113="","",IFERROR(INDEX(Ökonomie!$C$9:$C$88,MATCH($B113,Ökonomie!$B$9:$B$88,0)),0))</f>
        <v/>
      </c>
      <c r="F113" s="15">
        <f>IF($B113="","",ROUND(N($D113)*N($E113),2))</f>
        <v/>
      </c>
      <c r="G113" s="28">
        <f>IF($B113="","",Sätze!$S113)</f>
        <v/>
      </c>
      <c r="H113" s="15">
        <f>IF($B113="","",ROUND(N($G113)*Ökonomie!$C$5,2))</f>
        <v/>
      </c>
      <c r="I113" s="15">
        <f>IF($B113="","",Sätze!$T113)</f>
        <v/>
      </c>
      <c r="J113" s="15">
        <f>IF($B113="","",ROUND(N($F113)-N($H113)-N($I113),2))</f>
        <v/>
      </c>
      <c r="K113" s="15">
        <f>IF(OR($B113="",N(Sätze!$J113)*N(Sätze!$K113)=0),"",ROUND($J113/(Sätze!$J113*Sätze!$K113),2))</f>
        <v/>
      </c>
      <c r="L113" s="15">
        <f>IF(OR($B113="",N($G113)=0),"",ROUND($J113/$G113,2))</f>
        <v/>
      </c>
    </row>
    <row r="114">
      <c r="A114" s="10">
        <f>IF(Sätze!$B114="","",Sätze!$A114)</f>
        <v/>
      </c>
      <c r="B114" s="10">
        <f>IF(Sätze!$B114="","",Sätze!$B114)</f>
        <v/>
      </c>
      <c r="C114" s="10">
        <f>IF($B114="","",Sätze!$E114)</f>
        <v/>
      </c>
      <c r="D114" s="15">
        <f>IF($B114="","",Sätze!$Q114)</f>
        <v/>
      </c>
      <c r="E114" s="15">
        <f>IF($B114="","",IFERROR(INDEX(Ökonomie!$C$9:$C$88,MATCH($B114,Ökonomie!$B$9:$B$88,0)),0))</f>
        <v/>
      </c>
      <c r="F114" s="15">
        <f>IF($B114="","",ROUND(N($D114)*N($E114),2))</f>
        <v/>
      </c>
      <c r="G114" s="28">
        <f>IF($B114="","",Sätze!$S114)</f>
        <v/>
      </c>
      <c r="H114" s="15">
        <f>IF($B114="","",ROUND(N($G114)*Ökonomie!$C$5,2))</f>
        <v/>
      </c>
      <c r="I114" s="15">
        <f>IF($B114="","",Sätze!$T114)</f>
        <v/>
      </c>
      <c r="J114" s="15">
        <f>IF($B114="","",ROUND(N($F114)-N($H114)-N($I114),2))</f>
        <v/>
      </c>
      <c r="K114" s="15">
        <f>IF(OR($B114="",N(Sätze!$J114)*N(Sätze!$K114)=0),"",ROUND($J114/(Sätze!$J114*Sätze!$K114),2))</f>
        <v/>
      </c>
      <c r="L114" s="15">
        <f>IF(OR($B114="",N($G114)=0),"",ROUND($J114/$G114,2))</f>
        <v/>
      </c>
    </row>
    <row r="115">
      <c r="A115" s="10">
        <f>IF(Sätze!$B115="","",Sätze!$A115)</f>
        <v/>
      </c>
      <c r="B115" s="10">
        <f>IF(Sätze!$B115="","",Sätze!$B115)</f>
        <v/>
      </c>
      <c r="C115" s="10">
        <f>IF($B115="","",Sätze!$E115)</f>
        <v/>
      </c>
      <c r="D115" s="15">
        <f>IF($B115="","",Sätze!$Q115)</f>
        <v/>
      </c>
      <c r="E115" s="15">
        <f>IF($B115="","",IFERROR(INDEX(Ökonomie!$C$9:$C$88,MATCH($B115,Ökonomie!$B$9:$B$88,0)),0))</f>
        <v/>
      </c>
      <c r="F115" s="15">
        <f>IF($B115="","",ROUND(N($D115)*N($E115),2))</f>
        <v/>
      </c>
      <c r="G115" s="28">
        <f>IF($B115="","",Sätze!$S115)</f>
        <v/>
      </c>
      <c r="H115" s="15">
        <f>IF($B115="","",ROUND(N($G115)*Ökonomie!$C$5,2))</f>
        <v/>
      </c>
      <c r="I115" s="15">
        <f>IF($B115="","",Sätze!$T115)</f>
        <v/>
      </c>
      <c r="J115" s="15">
        <f>IF($B115="","",ROUND(N($F115)-N($H115)-N($I115),2))</f>
        <v/>
      </c>
      <c r="K115" s="15">
        <f>IF(OR($B115="",N(Sätze!$J115)*N(Sätze!$K115)=0),"",ROUND($J115/(Sätze!$J115*Sätze!$K115),2))</f>
        <v/>
      </c>
      <c r="L115" s="15">
        <f>IF(OR($B115="",N($G115)=0),"",ROUND($J115/$G115,2))</f>
        <v/>
      </c>
    </row>
    <row r="116">
      <c r="A116" s="10">
        <f>IF(Sätze!$B116="","",Sätze!$A116)</f>
        <v/>
      </c>
      <c r="B116" s="10">
        <f>IF(Sätze!$B116="","",Sätze!$B116)</f>
        <v/>
      </c>
      <c r="C116" s="10">
        <f>IF($B116="","",Sätze!$E116)</f>
        <v/>
      </c>
      <c r="D116" s="15">
        <f>IF($B116="","",Sätze!$Q116)</f>
        <v/>
      </c>
      <c r="E116" s="15">
        <f>IF($B116="","",IFERROR(INDEX(Ökonomie!$C$9:$C$88,MATCH($B116,Ökonomie!$B$9:$B$88,0)),0))</f>
        <v/>
      </c>
      <c r="F116" s="15">
        <f>IF($B116="","",ROUND(N($D116)*N($E116),2))</f>
        <v/>
      </c>
      <c r="G116" s="28">
        <f>IF($B116="","",Sätze!$S116)</f>
        <v/>
      </c>
      <c r="H116" s="15">
        <f>IF($B116="","",ROUND(N($G116)*Ökonomie!$C$5,2))</f>
        <v/>
      </c>
      <c r="I116" s="15">
        <f>IF($B116="","",Sätze!$T116)</f>
        <v/>
      </c>
      <c r="J116" s="15">
        <f>IF($B116="","",ROUND(N($F116)-N($H116)-N($I116),2))</f>
        <v/>
      </c>
      <c r="K116" s="15">
        <f>IF(OR($B116="",N(Sätze!$J116)*N(Sätze!$K116)=0),"",ROUND($J116/(Sätze!$J116*Sätze!$K116),2))</f>
        <v/>
      </c>
      <c r="L116" s="15">
        <f>IF(OR($B116="",N($G116)=0),"",ROUND($J116/$G116,2))</f>
        <v/>
      </c>
    </row>
    <row r="117">
      <c r="A117" s="10">
        <f>IF(Sätze!$B117="","",Sätze!$A117)</f>
        <v/>
      </c>
      <c r="B117" s="10">
        <f>IF(Sätze!$B117="","",Sätze!$B117)</f>
        <v/>
      </c>
      <c r="C117" s="10">
        <f>IF($B117="","",Sätze!$E117)</f>
        <v/>
      </c>
      <c r="D117" s="15">
        <f>IF($B117="","",Sätze!$Q117)</f>
        <v/>
      </c>
      <c r="E117" s="15">
        <f>IF($B117="","",IFERROR(INDEX(Ökonomie!$C$9:$C$88,MATCH($B117,Ökonomie!$B$9:$B$88,0)),0))</f>
        <v/>
      </c>
      <c r="F117" s="15">
        <f>IF($B117="","",ROUND(N($D117)*N($E117),2))</f>
        <v/>
      </c>
      <c r="G117" s="28">
        <f>IF($B117="","",Sätze!$S117)</f>
        <v/>
      </c>
      <c r="H117" s="15">
        <f>IF($B117="","",ROUND(N($G117)*Ökonomie!$C$5,2))</f>
        <v/>
      </c>
      <c r="I117" s="15">
        <f>IF($B117="","",Sätze!$T117)</f>
        <v/>
      </c>
      <c r="J117" s="15">
        <f>IF($B117="","",ROUND(N($F117)-N($H117)-N($I117),2))</f>
        <v/>
      </c>
      <c r="K117" s="15">
        <f>IF(OR($B117="",N(Sätze!$J117)*N(Sätze!$K117)=0),"",ROUND($J117/(Sätze!$J117*Sätze!$K117),2))</f>
        <v/>
      </c>
      <c r="L117" s="15">
        <f>IF(OR($B117="",N($G117)=0),"",ROUND($J117/$G117,2))</f>
        <v/>
      </c>
    </row>
    <row r="118">
      <c r="A118" s="10">
        <f>IF(Sätze!$B118="","",Sätze!$A118)</f>
        <v/>
      </c>
      <c r="B118" s="10">
        <f>IF(Sätze!$B118="","",Sätze!$B118)</f>
        <v/>
      </c>
      <c r="C118" s="10">
        <f>IF($B118="","",Sätze!$E118)</f>
        <v/>
      </c>
      <c r="D118" s="15">
        <f>IF($B118="","",Sätze!$Q118)</f>
        <v/>
      </c>
      <c r="E118" s="15">
        <f>IF($B118="","",IFERROR(INDEX(Ökonomie!$C$9:$C$88,MATCH($B118,Ökonomie!$B$9:$B$88,0)),0))</f>
        <v/>
      </c>
      <c r="F118" s="15">
        <f>IF($B118="","",ROUND(N($D118)*N($E118),2))</f>
        <v/>
      </c>
      <c r="G118" s="28">
        <f>IF($B118="","",Sätze!$S118)</f>
        <v/>
      </c>
      <c r="H118" s="15">
        <f>IF($B118="","",ROUND(N($G118)*Ökonomie!$C$5,2))</f>
        <v/>
      </c>
      <c r="I118" s="15">
        <f>IF($B118="","",Sätze!$T118)</f>
        <v/>
      </c>
      <c r="J118" s="15">
        <f>IF($B118="","",ROUND(N($F118)-N($H118)-N($I118),2))</f>
        <v/>
      </c>
      <c r="K118" s="15">
        <f>IF(OR($B118="",N(Sätze!$J118)*N(Sätze!$K118)=0),"",ROUND($J118/(Sätze!$J118*Sätze!$K118),2))</f>
        <v/>
      </c>
      <c r="L118" s="15">
        <f>IF(OR($B118="",N($G118)=0),"",ROUND($J118/$G118,2))</f>
        <v/>
      </c>
    </row>
    <row r="119">
      <c r="A119" s="10">
        <f>IF(Sätze!$B119="","",Sätze!$A119)</f>
        <v/>
      </c>
      <c r="B119" s="10">
        <f>IF(Sätze!$B119="","",Sätze!$B119)</f>
        <v/>
      </c>
      <c r="C119" s="10">
        <f>IF($B119="","",Sätze!$E119)</f>
        <v/>
      </c>
      <c r="D119" s="15">
        <f>IF($B119="","",Sätze!$Q119)</f>
        <v/>
      </c>
      <c r="E119" s="15">
        <f>IF($B119="","",IFERROR(INDEX(Ökonomie!$C$9:$C$88,MATCH($B119,Ökonomie!$B$9:$B$88,0)),0))</f>
        <v/>
      </c>
      <c r="F119" s="15">
        <f>IF($B119="","",ROUND(N($D119)*N($E119),2))</f>
        <v/>
      </c>
      <c r="G119" s="28">
        <f>IF($B119="","",Sätze!$S119)</f>
        <v/>
      </c>
      <c r="H119" s="15">
        <f>IF($B119="","",ROUND(N($G119)*Ökonomie!$C$5,2))</f>
        <v/>
      </c>
      <c r="I119" s="15">
        <f>IF($B119="","",Sätze!$T119)</f>
        <v/>
      </c>
      <c r="J119" s="15">
        <f>IF($B119="","",ROUND(N($F119)-N($H119)-N($I119),2))</f>
        <v/>
      </c>
      <c r="K119" s="15">
        <f>IF(OR($B119="",N(Sätze!$J119)*N(Sätze!$K119)=0),"",ROUND($J119/(Sätze!$J119*Sätze!$K119),2))</f>
        <v/>
      </c>
      <c r="L119" s="15">
        <f>IF(OR($B119="",N($G119)=0),"",ROUND($J119/$G119,2))</f>
        <v/>
      </c>
    </row>
    <row r="120">
      <c r="A120" s="10">
        <f>IF(Sätze!$B120="","",Sätze!$A120)</f>
        <v/>
      </c>
      <c r="B120" s="10">
        <f>IF(Sätze!$B120="","",Sätze!$B120)</f>
        <v/>
      </c>
      <c r="C120" s="10">
        <f>IF($B120="","",Sätze!$E120)</f>
        <v/>
      </c>
      <c r="D120" s="15">
        <f>IF($B120="","",Sätze!$Q120)</f>
        <v/>
      </c>
      <c r="E120" s="15">
        <f>IF($B120="","",IFERROR(INDEX(Ökonomie!$C$9:$C$88,MATCH($B120,Ökonomie!$B$9:$B$88,0)),0))</f>
        <v/>
      </c>
      <c r="F120" s="15">
        <f>IF($B120="","",ROUND(N($D120)*N($E120),2))</f>
        <v/>
      </c>
      <c r="G120" s="28">
        <f>IF($B120="","",Sätze!$S120)</f>
        <v/>
      </c>
      <c r="H120" s="15">
        <f>IF($B120="","",ROUND(N($G120)*Ökonomie!$C$5,2))</f>
        <v/>
      </c>
      <c r="I120" s="15">
        <f>IF($B120="","",Sätze!$T120)</f>
        <v/>
      </c>
      <c r="J120" s="15">
        <f>IF($B120="","",ROUND(N($F120)-N($H120)-N($I120),2))</f>
        <v/>
      </c>
      <c r="K120" s="15">
        <f>IF(OR($B120="",N(Sätze!$J120)*N(Sätze!$K120)=0),"",ROUND($J120/(Sätze!$J120*Sätze!$K120),2))</f>
        <v/>
      </c>
      <c r="L120" s="15">
        <f>IF(OR($B120="",N($G120)=0),"",ROUND($J120/$G120,2))</f>
        <v/>
      </c>
    </row>
    <row r="121">
      <c r="A121" s="10">
        <f>IF(Sätze!$B121="","",Sätze!$A121)</f>
        <v/>
      </c>
      <c r="B121" s="10">
        <f>IF(Sätze!$B121="","",Sätze!$B121)</f>
        <v/>
      </c>
      <c r="C121" s="10">
        <f>IF($B121="","",Sätze!$E121)</f>
        <v/>
      </c>
      <c r="D121" s="15">
        <f>IF($B121="","",Sätze!$Q121)</f>
        <v/>
      </c>
      <c r="E121" s="15">
        <f>IF($B121="","",IFERROR(INDEX(Ökonomie!$C$9:$C$88,MATCH($B121,Ökonomie!$B$9:$B$88,0)),0))</f>
        <v/>
      </c>
      <c r="F121" s="15">
        <f>IF($B121="","",ROUND(N($D121)*N($E121),2))</f>
        <v/>
      </c>
      <c r="G121" s="28">
        <f>IF($B121="","",Sätze!$S121)</f>
        <v/>
      </c>
      <c r="H121" s="15">
        <f>IF($B121="","",ROUND(N($G121)*Ökonomie!$C$5,2))</f>
        <v/>
      </c>
      <c r="I121" s="15">
        <f>IF($B121="","",Sätze!$T121)</f>
        <v/>
      </c>
      <c r="J121" s="15">
        <f>IF($B121="","",ROUND(N($F121)-N($H121)-N($I121),2))</f>
        <v/>
      </c>
      <c r="K121" s="15">
        <f>IF(OR($B121="",N(Sätze!$J121)*N(Sätze!$K121)=0),"",ROUND($J121/(Sätze!$J121*Sätze!$K121),2))</f>
        <v/>
      </c>
      <c r="L121" s="15">
        <f>IF(OR($B121="",N($G121)=0),"",ROUND($J121/$G121,2))</f>
        <v/>
      </c>
    </row>
    <row r="122">
      <c r="A122" s="10">
        <f>IF(Sätze!$B122="","",Sätze!$A122)</f>
        <v/>
      </c>
      <c r="B122" s="10">
        <f>IF(Sätze!$B122="","",Sätze!$B122)</f>
        <v/>
      </c>
      <c r="C122" s="10">
        <f>IF($B122="","",Sätze!$E122)</f>
        <v/>
      </c>
      <c r="D122" s="15">
        <f>IF($B122="","",Sätze!$Q122)</f>
        <v/>
      </c>
      <c r="E122" s="15">
        <f>IF($B122="","",IFERROR(INDEX(Ökonomie!$C$9:$C$88,MATCH($B122,Ökonomie!$B$9:$B$88,0)),0))</f>
        <v/>
      </c>
      <c r="F122" s="15">
        <f>IF($B122="","",ROUND(N($D122)*N($E122),2))</f>
        <v/>
      </c>
      <c r="G122" s="28">
        <f>IF($B122="","",Sätze!$S122)</f>
        <v/>
      </c>
      <c r="H122" s="15">
        <f>IF($B122="","",ROUND(N($G122)*Ökonomie!$C$5,2))</f>
        <v/>
      </c>
      <c r="I122" s="15">
        <f>IF($B122="","",Sätze!$T122)</f>
        <v/>
      </c>
      <c r="J122" s="15">
        <f>IF($B122="","",ROUND(N($F122)-N($H122)-N($I122),2))</f>
        <v/>
      </c>
      <c r="K122" s="15">
        <f>IF(OR($B122="",N(Sätze!$J122)*N(Sätze!$K122)=0),"",ROUND($J122/(Sätze!$J122*Sätze!$K122),2))</f>
        <v/>
      </c>
      <c r="L122" s="15">
        <f>IF(OR($B122="",N($G122)=0),"",ROUND($J122/$G122,2))</f>
        <v/>
      </c>
    </row>
    <row r="123">
      <c r="A123" s="10">
        <f>IF(Sätze!$B123="","",Sätze!$A123)</f>
        <v/>
      </c>
      <c r="B123" s="10">
        <f>IF(Sätze!$B123="","",Sätze!$B123)</f>
        <v/>
      </c>
      <c r="C123" s="10">
        <f>IF($B123="","",Sätze!$E123)</f>
        <v/>
      </c>
      <c r="D123" s="15">
        <f>IF($B123="","",Sätze!$Q123)</f>
        <v/>
      </c>
      <c r="E123" s="15">
        <f>IF($B123="","",IFERROR(INDEX(Ökonomie!$C$9:$C$88,MATCH($B123,Ökonomie!$B$9:$B$88,0)),0))</f>
        <v/>
      </c>
      <c r="F123" s="15">
        <f>IF($B123="","",ROUND(N($D123)*N($E123),2))</f>
        <v/>
      </c>
      <c r="G123" s="28">
        <f>IF($B123="","",Sätze!$S123)</f>
        <v/>
      </c>
      <c r="H123" s="15">
        <f>IF($B123="","",ROUND(N($G123)*Ökonomie!$C$5,2))</f>
        <v/>
      </c>
      <c r="I123" s="15">
        <f>IF($B123="","",Sätze!$T123)</f>
        <v/>
      </c>
      <c r="J123" s="15">
        <f>IF($B123="","",ROUND(N($F123)-N($H123)-N($I123),2))</f>
        <v/>
      </c>
      <c r="K123" s="15">
        <f>IF(OR($B123="",N(Sätze!$J123)*N(Sätze!$K123)=0),"",ROUND($J123/(Sätze!$J123*Sätze!$K123),2))</f>
        <v/>
      </c>
      <c r="L123" s="15">
        <f>IF(OR($B123="",N($G123)=0),"",ROUND($J123/$G123,2))</f>
        <v/>
      </c>
    </row>
    <row r="124">
      <c r="A124" s="10">
        <f>IF(Sätze!$B124="","",Sätze!$A124)</f>
        <v/>
      </c>
      <c r="B124" s="10">
        <f>IF(Sätze!$B124="","",Sätze!$B124)</f>
        <v/>
      </c>
      <c r="C124" s="10">
        <f>IF($B124="","",Sätze!$E124)</f>
        <v/>
      </c>
      <c r="D124" s="15">
        <f>IF($B124="","",Sätze!$Q124)</f>
        <v/>
      </c>
      <c r="E124" s="15">
        <f>IF($B124="","",IFERROR(INDEX(Ökonomie!$C$9:$C$88,MATCH($B124,Ökonomie!$B$9:$B$88,0)),0))</f>
        <v/>
      </c>
      <c r="F124" s="15">
        <f>IF($B124="","",ROUND(N($D124)*N($E124),2))</f>
        <v/>
      </c>
      <c r="G124" s="28">
        <f>IF($B124="","",Sätze!$S124)</f>
        <v/>
      </c>
      <c r="H124" s="15">
        <f>IF($B124="","",ROUND(N($G124)*Ökonomie!$C$5,2))</f>
        <v/>
      </c>
      <c r="I124" s="15">
        <f>IF($B124="","",Sätze!$T124)</f>
        <v/>
      </c>
      <c r="J124" s="15">
        <f>IF($B124="","",ROUND(N($F124)-N($H124)-N($I124),2))</f>
        <v/>
      </c>
      <c r="K124" s="15">
        <f>IF(OR($B124="",N(Sätze!$J124)*N(Sätze!$K124)=0),"",ROUND($J124/(Sätze!$J124*Sätze!$K124),2))</f>
        <v/>
      </c>
      <c r="L124" s="15">
        <f>IF(OR($B124="",N($G124)=0),"",ROUND($J124/$G124,2))</f>
        <v/>
      </c>
    </row>
    <row r="125">
      <c r="A125" s="10">
        <f>IF(Sätze!$B125="","",Sätze!$A125)</f>
        <v/>
      </c>
      <c r="B125" s="10">
        <f>IF(Sätze!$B125="","",Sätze!$B125)</f>
        <v/>
      </c>
      <c r="C125" s="10">
        <f>IF($B125="","",Sätze!$E125)</f>
        <v/>
      </c>
      <c r="D125" s="15">
        <f>IF($B125="","",Sätze!$Q125)</f>
        <v/>
      </c>
      <c r="E125" s="15">
        <f>IF($B125="","",IFERROR(INDEX(Ökonomie!$C$9:$C$88,MATCH($B125,Ökonomie!$B$9:$B$88,0)),0))</f>
        <v/>
      </c>
      <c r="F125" s="15">
        <f>IF($B125="","",ROUND(N($D125)*N($E125),2))</f>
        <v/>
      </c>
      <c r="G125" s="28">
        <f>IF($B125="","",Sätze!$S125)</f>
        <v/>
      </c>
      <c r="H125" s="15">
        <f>IF($B125="","",ROUND(N($G125)*Ökonomie!$C$5,2))</f>
        <v/>
      </c>
      <c r="I125" s="15">
        <f>IF($B125="","",Sätze!$T125)</f>
        <v/>
      </c>
      <c r="J125" s="15">
        <f>IF($B125="","",ROUND(N($F125)-N($H125)-N($I125),2))</f>
        <v/>
      </c>
      <c r="K125" s="15">
        <f>IF(OR($B125="",N(Sätze!$J125)*N(Sätze!$K125)=0),"",ROUND($J125/(Sätze!$J125*Sätze!$K125),2))</f>
        <v/>
      </c>
      <c r="L125" s="15">
        <f>IF(OR($B125="",N($G125)=0),"",ROUND($J125/$G125,2))</f>
        <v/>
      </c>
    </row>
    <row r="126">
      <c r="A126" s="10">
        <f>IF(Sätze!$B126="","",Sätze!$A126)</f>
        <v/>
      </c>
      <c r="B126" s="10">
        <f>IF(Sätze!$B126="","",Sätze!$B126)</f>
        <v/>
      </c>
      <c r="C126" s="10">
        <f>IF($B126="","",Sätze!$E126)</f>
        <v/>
      </c>
      <c r="D126" s="15">
        <f>IF($B126="","",Sätze!$Q126)</f>
        <v/>
      </c>
      <c r="E126" s="15">
        <f>IF($B126="","",IFERROR(INDEX(Ökonomie!$C$9:$C$88,MATCH($B126,Ökonomie!$B$9:$B$88,0)),0))</f>
        <v/>
      </c>
      <c r="F126" s="15">
        <f>IF($B126="","",ROUND(N($D126)*N($E126),2))</f>
        <v/>
      </c>
      <c r="G126" s="28">
        <f>IF($B126="","",Sätze!$S126)</f>
        <v/>
      </c>
      <c r="H126" s="15">
        <f>IF($B126="","",ROUND(N($G126)*Ökonomie!$C$5,2))</f>
        <v/>
      </c>
      <c r="I126" s="15">
        <f>IF($B126="","",Sätze!$T126)</f>
        <v/>
      </c>
      <c r="J126" s="15">
        <f>IF($B126="","",ROUND(N($F126)-N($H126)-N($I126),2))</f>
        <v/>
      </c>
      <c r="K126" s="15">
        <f>IF(OR($B126="",N(Sätze!$J126)*N(Sätze!$K126)=0),"",ROUND($J126/(Sätze!$J126*Sätze!$K126),2))</f>
        <v/>
      </c>
      <c r="L126" s="15">
        <f>IF(OR($B126="",N($G126)=0),"",ROUND($J126/$G126,2))</f>
        <v/>
      </c>
    </row>
    <row r="127">
      <c r="A127" s="10">
        <f>IF(Sätze!$B127="","",Sätze!$A127)</f>
        <v/>
      </c>
      <c r="B127" s="10">
        <f>IF(Sätze!$B127="","",Sätze!$B127)</f>
        <v/>
      </c>
      <c r="C127" s="10">
        <f>IF($B127="","",Sätze!$E127)</f>
        <v/>
      </c>
      <c r="D127" s="15">
        <f>IF($B127="","",Sätze!$Q127)</f>
        <v/>
      </c>
      <c r="E127" s="15">
        <f>IF($B127="","",IFERROR(INDEX(Ökonomie!$C$9:$C$88,MATCH($B127,Ökonomie!$B$9:$B$88,0)),0))</f>
        <v/>
      </c>
      <c r="F127" s="15">
        <f>IF($B127="","",ROUND(N($D127)*N($E127),2))</f>
        <v/>
      </c>
      <c r="G127" s="28">
        <f>IF($B127="","",Sätze!$S127)</f>
        <v/>
      </c>
      <c r="H127" s="15">
        <f>IF($B127="","",ROUND(N($G127)*Ökonomie!$C$5,2))</f>
        <v/>
      </c>
      <c r="I127" s="15">
        <f>IF($B127="","",Sätze!$T127)</f>
        <v/>
      </c>
      <c r="J127" s="15">
        <f>IF($B127="","",ROUND(N($F127)-N($H127)-N($I127),2))</f>
        <v/>
      </c>
      <c r="K127" s="15">
        <f>IF(OR($B127="",N(Sätze!$J127)*N(Sätze!$K127)=0),"",ROUND($J127/(Sätze!$J127*Sätze!$K127),2))</f>
        <v/>
      </c>
      <c r="L127" s="15">
        <f>IF(OR($B127="",N($G127)=0),"",ROUND($J127/$G127,2))</f>
        <v/>
      </c>
    </row>
    <row r="128">
      <c r="A128" s="10">
        <f>IF(Sätze!$B128="","",Sätze!$A128)</f>
        <v/>
      </c>
      <c r="B128" s="10">
        <f>IF(Sätze!$B128="","",Sätze!$B128)</f>
        <v/>
      </c>
      <c r="C128" s="10">
        <f>IF($B128="","",Sätze!$E128)</f>
        <v/>
      </c>
      <c r="D128" s="15">
        <f>IF($B128="","",Sätze!$Q128)</f>
        <v/>
      </c>
      <c r="E128" s="15">
        <f>IF($B128="","",IFERROR(INDEX(Ökonomie!$C$9:$C$88,MATCH($B128,Ökonomie!$B$9:$B$88,0)),0))</f>
        <v/>
      </c>
      <c r="F128" s="15">
        <f>IF($B128="","",ROUND(N($D128)*N($E128),2))</f>
        <v/>
      </c>
      <c r="G128" s="28">
        <f>IF($B128="","",Sätze!$S128)</f>
        <v/>
      </c>
      <c r="H128" s="15">
        <f>IF($B128="","",ROUND(N($G128)*Ökonomie!$C$5,2))</f>
        <v/>
      </c>
      <c r="I128" s="15">
        <f>IF($B128="","",Sätze!$T128)</f>
        <v/>
      </c>
      <c r="J128" s="15">
        <f>IF($B128="","",ROUND(N($F128)-N($H128)-N($I128),2))</f>
        <v/>
      </c>
      <c r="K128" s="15">
        <f>IF(OR($B128="",N(Sätze!$J128)*N(Sätze!$K128)=0),"",ROUND($J128/(Sätze!$J128*Sätze!$K128),2))</f>
        <v/>
      </c>
      <c r="L128" s="15">
        <f>IF(OR($B128="",N($G128)=0),"",ROUND($J128/$G128,2))</f>
        <v/>
      </c>
    </row>
    <row r="129">
      <c r="A129" s="10">
        <f>IF(Sätze!$B129="","",Sätze!$A129)</f>
        <v/>
      </c>
      <c r="B129" s="10">
        <f>IF(Sätze!$B129="","",Sätze!$B129)</f>
        <v/>
      </c>
      <c r="C129" s="10">
        <f>IF($B129="","",Sätze!$E129)</f>
        <v/>
      </c>
      <c r="D129" s="15">
        <f>IF($B129="","",Sätze!$Q129)</f>
        <v/>
      </c>
      <c r="E129" s="15">
        <f>IF($B129="","",IFERROR(INDEX(Ökonomie!$C$9:$C$88,MATCH($B129,Ökonomie!$B$9:$B$88,0)),0))</f>
        <v/>
      </c>
      <c r="F129" s="15">
        <f>IF($B129="","",ROUND(N($D129)*N($E129),2))</f>
        <v/>
      </c>
      <c r="G129" s="28">
        <f>IF($B129="","",Sätze!$S129)</f>
        <v/>
      </c>
      <c r="H129" s="15">
        <f>IF($B129="","",ROUND(N($G129)*Ökonomie!$C$5,2))</f>
        <v/>
      </c>
      <c r="I129" s="15">
        <f>IF($B129="","",Sätze!$T129)</f>
        <v/>
      </c>
      <c r="J129" s="15">
        <f>IF($B129="","",ROUND(N($F129)-N($H129)-N($I129),2))</f>
        <v/>
      </c>
      <c r="K129" s="15">
        <f>IF(OR($B129="",N(Sätze!$J129)*N(Sätze!$K129)=0),"",ROUND($J129/(Sätze!$J129*Sätze!$K129),2))</f>
        <v/>
      </c>
      <c r="L129" s="15">
        <f>IF(OR($B129="",N($G129)=0),"",ROUND($J129/$G129,2))</f>
        <v/>
      </c>
    </row>
    <row r="130">
      <c r="A130" s="10">
        <f>IF(Sätze!$B130="","",Sätze!$A130)</f>
        <v/>
      </c>
      <c r="B130" s="10">
        <f>IF(Sätze!$B130="","",Sätze!$B130)</f>
        <v/>
      </c>
      <c r="C130" s="10">
        <f>IF($B130="","",Sätze!$E130)</f>
        <v/>
      </c>
      <c r="D130" s="15">
        <f>IF($B130="","",Sätze!$Q130)</f>
        <v/>
      </c>
      <c r="E130" s="15">
        <f>IF($B130="","",IFERROR(INDEX(Ökonomie!$C$9:$C$88,MATCH($B130,Ökonomie!$B$9:$B$88,0)),0))</f>
        <v/>
      </c>
      <c r="F130" s="15">
        <f>IF($B130="","",ROUND(N($D130)*N($E130),2))</f>
        <v/>
      </c>
      <c r="G130" s="28">
        <f>IF($B130="","",Sätze!$S130)</f>
        <v/>
      </c>
      <c r="H130" s="15">
        <f>IF($B130="","",ROUND(N($G130)*Ökonomie!$C$5,2))</f>
        <v/>
      </c>
      <c r="I130" s="15">
        <f>IF($B130="","",Sätze!$T130)</f>
        <v/>
      </c>
      <c r="J130" s="15">
        <f>IF($B130="","",ROUND(N($F130)-N($H130)-N($I130),2))</f>
        <v/>
      </c>
      <c r="K130" s="15">
        <f>IF(OR($B130="",N(Sätze!$J130)*N(Sätze!$K130)=0),"",ROUND($J130/(Sätze!$J130*Sätze!$K130),2))</f>
        <v/>
      </c>
      <c r="L130" s="15">
        <f>IF(OR($B130="",N($G130)=0),"",ROUND($J130/$G130,2))</f>
        <v/>
      </c>
    </row>
    <row r="131">
      <c r="A131" s="10">
        <f>IF(Sätze!$B131="","",Sätze!$A131)</f>
        <v/>
      </c>
      <c r="B131" s="10">
        <f>IF(Sätze!$B131="","",Sätze!$B131)</f>
        <v/>
      </c>
      <c r="C131" s="10">
        <f>IF($B131="","",Sätze!$E131)</f>
        <v/>
      </c>
      <c r="D131" s="15">
        <f>IF($B131="","",Sätze!$Q131)</f>
        <v/>
      </c>
      <c r="E131" s="15">
        <f>IF($B131="","",IFERROR(INDEX(Ökonomie!$C$9:$C$88,MATCH($B131,Ökonomie!$B$9:$B$88,0)),0))</f>
        <v/>
      </c>
      <c r="F131" s="15">
        <f>IF($B131="","",ROUND(N($D131)*N($E131),2))</f>
        <v/>
      </c>
      <c r="G131" s="28">
        <f>IF($B131="","",Sätze!$S131)</f>
        <v/>
      </c>
      <c r="H131" s="15">
        <f>IF($B131="","",ROUND(N($G131)*Ökonomie!$C$5,2))</f>
        <v/>
      </c>
      <c r="I131" s="15">
        <f>IF($B131="","",Sätze!$T131)</f>
        <v/>
      </c>
      <c r="J131" s="15">
        <f>IF($B131="","",ROUND(N($F131)-N($H131)-N($I131),2))</f>
        <v/>
      </c>
      <c r="K131" s="15">
        <f>IF(OR($B131="",N(Sätze!$J131)*N(Sätze!$K131)=0),"",ROUND($J131/(Sätze!$J131*Sätze!$K131),2))</f>
        <v/>
      </c>
      <c r="L131" s="15">
        <f>IF(OR($B131="",N($G131)=0),"",ROUND($J131/$G131,2))</f>
        <v/>
      </c>
    </row>
    <row r="132">
      <c r="A132" s="10">
        <f>IF(Sätze!$B132="","",Sätze!$A132)</f>
        <v/>
      </c>
      <c r="B132" s="10">
        <f>IF(Sätze!$B132="","",Sätze!$B132)</f>
        <v/>
      </c>
      <c r="C132" s="10">
        <f>IF($B132="","",Sätze!$E132)</f>
        <v/>
      </c>
      <c r="D132" s="15">
        <f>IF($B132="","",Sätze!$Q132)</f>
        <v/>
      </c>
      <c r="E132" s="15">
        <f>IF($B132="","",IFERROR(INDEX(Ökonomie!$C$9:$C$88,MATCH($B132,Ökonomie!$B$9:$B$88,0)),0))</f>
        <v/>
      </c>
      <c r="F132" s="15">
        <f>IF($B132="","",ROUND(N($D132)*N($E132),2))</f>
        <v/>
      </c>
      <c r="G132" s="28">
        <f>IF($B132="","",Sätze!$S132)</f>
        <v/>
      </c>
      <c r="H132" s="15">
        <f>IF($B132="","",ROUND(N($G132)*Ökonomie!$C$5,2))</f>
        <v/>
      </c>
      <c r="I132" s="15">
        <f>IF($B132="","",Sätze!$T132)</f>
        <v/>
      </c>
      <c r="J132" s="15">
        <f>IF($B132="","",ROUND(N($F132)-N($H132)-N($I132),2))</f>
        <v/>
      </c>
      <c r="K132" s="15">
        <f>IF(OR($B132="",N(Sätze!$J132)*N(Sätze!$K132)=0),"",ROUND($J132/(Sätze!$J132*Sätze!$K132),2))</f>
        <v/>
      </c>
      <c r="L132" s="15">
        <f>IF(OR($B132="",N($G132)=0),"",ROUND($J132/$G132,2))</f>
        <v/>
      </c>
    </row>
    <row r="133">
      <c r="A133" s="10">
        <f>IF(Sätze!$B133="","",Sätze!$A133)</f>
        <v/>
      </c>
      <c r="B133" s="10">
        <f>IF(Sätze!$B133="","",Sätze!$B133)</f>
        <v/>
      </c>
      <c r="C133" s="10">
        <f>IF($B133="","",Sätze!$E133)</f>
        <v/>
      </c>
      <c r="D133" s="15">
        <f>IF($B133="","",Sätze!$Q133)</f>
        <v/>
      </c>
      <c r="E133" s="15">
        <f>IF($B133="","",IFERROR(INDEX(Ökonomie!$C$9:$C$88,MATCH($B133,Ökonomie!$B$9:$B$88,0)),0))</f>
        <v/>
      </c>
      <c r="F133" s="15">
        <f>IF($B133="","",ROUND(N($D133)*N($E133),2))</f>
        <v/>
      </c>
      <c r="G133" s="28">
        <f>IF($B133="","",Sätze!$S133)</f>
        <v/>
      </c>
      <c r="H133" s="15">
        <f>IF($B133="","",ROUND(N($G133)*Ökonomie!$C$5,2))</f>
        <v/>
      </c>
      <c r="I133" s="15">
        <f>IF($B133="","",Sätze!$T133)</f>
        <v/>
      </c>
      <c r="J133" s="15">
        <f>IF($B133="","",ROUND(N($F133)-N($H133)-N($I133),2))</f>
        <v/>
      </c>
      <c r="K133" s="15">
        <f>IF(OR($B133="",N(Sätze!$J133)*N(Sätze!$K133)=0),"",ROUND($J133/(Sätze!$J133*Sätze!$K133),2))</f>
        <v/>
      </c>
      <c r="L133" s="15">
        <f>IF(OR($B133="",N($G133)=0),"",ROUND($J133/$G133,2))</f>
        <v/>
      </c>
    </row>
    <row r="134">
      <c r="A134" s="10">
        <f>IF(Sätze!$B134="","",Sätze!$A134)</f>
        <v/>
      </c>
      <c r="B134" s="10">
        <f>IF(Sätze!$B134="","",Sätze!$B134)</f>
        <v/>
      </c>
      <c r="C134" s="10">
        <f>IF($B134="","",Sätze!$E134)</f>
        <v/>
      </c>
      <c r="D134" s="15">
        <f>IF($B134="","",Sätze!$Q134)</f>
        <v/>
      </c>
      <c r="E134" s="15">
        <f>IF($B134="","",IFERROR(INDEX(Ökonomie!$C$9:$C$88,MATCH($B134,Ökonomie!$B$9:$B$88,0)),0))</f>
        <v/>
      </c>
      <c r="F134" s="15">
        <f>IF($B134="","",ROUND(N($D134)*N($E134),2))</f>
        <v/>
      </c>
      <c r="G134" s="28">
        <f>IF($B134="","",Sätze!$S134)</f>
        <v/>
      </c>
      <c r="H134" s="15">
        <f>IF($B134="","",ROUND(N($G134)*Ökonomie!$C$5,2))</f>
        <v/>
      </c>
      <c r="I134" s="15">
        <f>IF($B134="","",Sätze!$T134)</f>
        <v/>
      </c>
      <c r="J134" s="15">
        <f>IF($B134="","",ROUND(N($F134)-N($H134)-N($I134),2))</f>
        <v/>
      </c>
      <c r="K134" s="15">
        <f>IF(OR($B134="",N(Sätze!$J134)*N(Sätze!$K134)=0),"",ROUND($J134/(Sätze!$J134*Sätze!$K134),2))</f>
        <v/>
      </c>
      <c r="L134" s="15">
        <f>IF(OR($B134="",N($G134)=0),"",ROUND($J134/$G134,2))</f>
        <v/>
      </c>
    </row>
    <row r="135">
      <c r="A135" s="10">
        <f>IF(Sätze!$B135="","",Sätze!$A135)</f>
        <v/>
      </c>
      <c r="B135" s="10">
        <f>IF(Sätze!$B135="","",Sätze!$B135)</f>
        <v/>
      </c>
      <c r="C135" s="10">
        <f>IF($B135="","",Sätze!$E135)</f>
        <v/>
      </c>
      <c r="D135" s="15">
        <f>IF($B135="","",Sätze!$Q135)</f>
        <v/>
      </c>
      <c r="E135" s="15">
        <f>IF($B135="","",IFERROR(INDEX(Ökonomie!$C$9:$C$88,MATCH($B135,Ökonomie!$B$9:$B$88,0)),0))</f>
        <v/>
      </c>
      <c r="F135" s="15">
        <f>IF($B135="","",ROUND(N($D135)*N($E135),2))</f>
        <v/>
      </c>
      <c r="G135" s="28">
        <f>IF($B135="","",Sätze!$S135)</f>
        <v/>
      </c>
      <c r="H135" s="15">
        <f>IF($B135="","",ROUND(N($G135)*Ökonomie!$C$5,2))</f>
        <v/>
      </c>
      <c r="I135" s="15">
        <f>IF($B135="","",Sätze!$T135)</f>
        <v/>
      </c>
      <c r="J135" s="15">
        <f>IF($B135="","",ROUND(N($F135)-N($H135)-N($I135),2))</f>
        <v/>
      </c>
      <c r="K135" s="15">
        <f>IF(OR($B135="",N(Sätze!$J135)*N(Sätze!$K135)=0),"",ROUND($J135/(Sätze!$J135*Sätze!$K135),2))</f>
        <v/>
      </c>
      <c r="L135" s="15">
        <f>IF(OR($B135="",N($G135)=0),"",ROUND($J135/$G135,2))</f>
        <v/>
      </c>
    </row>
    <row r="136">
      <c r="A136" s="10">
        <f>IF(Sätze!$B136="","",Sätze!$A136)</f>
        <v/>
      </c>
      <c r="B136" s="10">
        <f>IF(Sätze!$B136="","",Sätze!$B136)</f>
        <v/>
      </c>
      <c r="C136" s="10">
        <f>IF($B136="","",Sätze!$E136)</f>
        <v/>
      </c>
      <c r="D136" s="15">
        <f>IF($B136="","",Sätze!$Q136)</f>
        <v/>
      </c>
      <c r="E136" s="15">
        <f>IF($B136="","",IFERROR(INDEX(Ökonomie!$C$9:$C$88,MATCH($B136,Ökonomie!$B$9:$B$88,0)),0))</f>
        <v/>
      </c>
      <c r="F136" s="15">
        <f>IF($B136="","",ROUND(N($D136)*N($E136),2))</f>
        <v/>
      </c>
      <c r="G136" s="28">
        <f>IF($B136="","",Sätze!$S136)</f>
        <v/>
      </c>
      <c r="H136" s="15">
        <f>IF($B136="","",ROUND(N($G136)*Ökonomie!$C$5,2))</f>
        <v/>
      </c>
      <c r="I136" s="15">
        <f>IF($B136="","",Sätze!$T136)</f>
        <v/>
      </c>
      <c r="J136" s="15">
        <f>IF($B136="","",ROUND(N($F136)-N($H136)-N($I136),2))</f>
        <v/>
      </c>
      <c r="K136" s="15">
        <f>IF(OR($B136="",N(Sätze!$J136)*N(Sätze!$K136)=0),"",ROUND($J136/(Sätze!$J136*Sätze!$K136),2))</f>
        <v/>
      </c>
      <c r="L136" s="15">
        <f>IF(OR($B136="",N($G136)=0),"",ROUND($J136/$G136,2))</f>
        <v/>
      </c>
    </row>
    <row r="137">
      <c r="A137" s="10">
        <f>IF(Sätze!$B137="","",Sätze!$A137)</f>
        <v/>
      </c>
      <c r="B137" s="10">
        <f>IF(Sätze!$B137="","",Sätze!$B137)</f>
        <v/>
      </c>
      <c r="C137" s="10">
        <f>IF($B137="","",Sätze!$E137)</f>
        <v/>
      </c>
      <c r="D137" s="15">
        <f>IF($B137="","",Sätze!$Q137)</f>
        <v/>
      </c>
      <c r="E137" s="15">
        <f>IF($B137="","",IFERROR(INDEX(Ökonomie!$C$9:$C$88,MATCH($B137,Ökonomie!$B$9:$B$88,0)),0))</f>
        <v/>
      </c>
      <c r="F137" s="15">
        <f>IF($B137="","",ROUND(N($D137)*N($E137),2))</f>
        <v/>
      </c>
      <c r="G137" s="28">
        <f>IF($B137="","",Sätze!$S137)</f>
        <v/>
      </c>
      <c r="H137" s="15">
        <f>IF($B137="","",ROUND(N($G137)*Ökonomie!$C$5,2))</f>
        <v/>
      </c>
      <c r="I137" s="15">
        <f>IF($B137="","",Sätze!$T137)</f>
        <v/>
      </c>
      <c r="J137" s="15">
        <f>IF($B137="","",ROUND(N($F137)-N($H137)-N($I137),2))</f>
        <v/>
      </c>
      <c r="K137" s="15">
        <f>IF(OR($B137="",N(Sätze!$J137)*N(Sätze!$K137)=0),"",ROUND($J137/(Sätze!$J137*Sätze!$K137),2))</f>
        <v/>
      </c>
      <c r="L137" s="15">
        <f>IF(OR($B137="",N($G137)=0),"",ROUND($J137/$G137,2))</f>
        <v/>
      </c>
    </row>
    <row r="138">
      <c r="A138" s="10">
        <f>IF(Sätze!$B138="","",Sätze!$A138)</f>
        <v/>
      </c>
      <c r="B138" s="10">
        <f>IF(Sätze!$B138="","",Sätze!$B138)</f>
        <v/>
      </c>
      <c r="C138" s="10">
        <f>IF($B138="","",Sätze!$E138)</f>
        <v/>
      </c>
      <c r="D138" s="15">
        <f>IF($B138="","",Sätze!$Q138)</f>
        <v/>
      </c>
      <c r="E138" s="15">
        <f>IF($B138="","",IFERROR(INDEX(Ökonomie!$C$9:$C$88,MATCH($B138,Ökonomie!$B$9:$B$88,0)),0))</f>
        <v/>
      </c>
      <c r="F138" s="15">
        <f>IF($B138="","",ROUND(N($D138)*N($E138),2))</f>
        <v/>
      </c>
      <c r="G138" s="28">
        <f>IF($B138="","",Sätze!$S138)</f>
        <v/>
      </c>
      <c r="H138" s="15">
        <f>IF($B138="","",ROUND(N($G138)*Ökonomie!$C$5,2))</f>
        <v/>
      </c>
      <c r="I138" s="15">
        <f>IF($B138="","",Sätze!$T138)</f>
        <v/>
      </c>
      <c r="J138" s="15">
        <f>IF($B138="","",ROUND(N($F138)-N($H138)-N($I138),2))</f>
        <v/>
      </c>
      <c r="K138" s="15">
        <f>IF(OR($B138="",N(Sätze!$J138)*N(Sätze!$K138)=0),"",ROUND($J138/(Sätze!$J138*Sätze!$K138),2))</f>
        <v/>
      </c>
      <c r="L138" s="15">
        <f>IF(OR($B138="",N($G138)=0),"",ROUND($J138/$G138,2))</f>
        <v/>
      </c>
    </row>
    <row r="139">
      <c r="A139" s="10">
        <f>IF(Sätze!$B139="","",Sätze!$A139)</f>
        <v/>
      </c>
      <c r="B139" s="10">
        <f>IF(Sätze!$B139="","",Sätze!$B139)</f>
        <v/>
      </c>
      <c r="C139" s="10">
        <f>IF($B139="","",Sätze!$E139)</f>
        <v/>
      </c>
      <c r="D139" s="15">
        <f>IF($B139="","",Sätze!$Q139)</f>
        <v/>
      </c>
      <c r="E139" s="15">
        <f>IF($B139="","",IFERROR(INDEX(Ökonomie!$C$9:$C$88,MATCH($B139,Ökonomie!$B$9:$B$88,0)),0))</f>
        <v/>
      </c>
      <c r="F139" s="15">
        <f>IF($B139="","",ROUND(N($D139)*N($E139),2))</f>
        <v/>
      </c>
      <c r="G139" s="28">
        <f>IF($B139="","",Sätze!$S139)</f>
        <v/>
      </c>
      <c r="H139" s="15">
        <f>IF($B139="","",ROUND(N($G139)*Ökonomie!$C$5,2))</f>
        <v/>
      </c>
      <c r="I139" s="15">
        <f>IF($B139="","",Sätze!$T139)</f>
        <v/>
      </c>
      <c r="J139" s="15">
        <f>IF($B139="","",ROUND(N($F139)-N($H139)-N($I139),2))</f>
        <v/>
      </c>
      <c r="K139" s="15">
        <f>IF(OR($B139="",N(Sätze!$J139)*N(Sätze!$K139)=0),"",ROUND($J139/(Sätze!$J139*Sätze!$K139),2))</f>
        <v/>
      </c>
      <c r="L139" s="15">
        <f>IF(OR($B139="",N($G139)=0),"",ROUND($J139/$G139,2))</f>
        <v/>
      </c>
    </row>
    <row r="140">
      <c r="A140" s="10">
        <f>IF(Sätze!$B140="","",Sätze!$A140)</f>
        <v/>
      </c>
      <c r="B140" s="10">
        <f>IF(Sätze!$B140="","",Sätze!$B140)</f>
        <v/>
      </c>
      <c r="C140" s="10">
        <f>IF($B140="","",Sätze!$E140)</f>
        <v/>
      </c>
      <c r="D140" s="15">
        <f>IF($B140="","",Sätze!$Q140)</f>
        <v/>
      </c>
      <c r="E140" s="15">
        <f>IF($B140="","",IFERROR(INDEX(Ökonomie!$C$9:$C$88,MATCH($B140,Ökonomie!$B$9:$B$88,0)),0))</f>
        <v/>
      </c>
      <c r="F140" s="15">
        <f>IF($B140="","",ROUND(N($D140)*N($E140),2))</f>
        <v/>
      </c>
      <c r="G140" s="28">
        <f>IF($B140="","",Sätze!$S140)</f>
        <v/>
      </c>
      <c r="H140" s="15">
        <f>IF($B140="","",ROUND(N($G140)*Ökonomie!$C$5,2))</f>
        <v/>
      </c>
      <c r="I140" s="15">
        <f>IF($B140="","",Sätze!$T140)</f>
        <v/>
      </c>
      <c r="J140" s="15">
        <f>IF($B140="","",ROUND(N($F140)-N($H140)-N($I140),2))</f>
        <v/>
      </c>
      <c r="K140" s="15">
        <f>IF(OR($B140="",N(Sätze!$J140)*N(Sätze!$K140)=0),"",ROUND($J140/(Sätze!$J140*Sätze!$K140),2))</f>
        <v/>
      </c>
      <c r="L140" s="15">
        <f>IF(OR($B140="",N($G140)=0),"",ROUND($J140/$G140,2))</f>
        <v/>
      </c>
    </row>
    <row r="141">
      <c r="A141" s="10">
        <f>IF(Sätze!$B141="","",Sätze!$A141)</f>
        <v/>
      </c>
      <c r="B141" s="10">
        <f>IF(Sätze!$B141="","",Sätze!$B141)</f>
        <v/>
      </c>
      <c r="C141" s="10">
        <f>IF($B141="","",Sätze!$E141)</f>
        <v/>
      </c>
      <c r="D141" s="15">
        <f>IF($B141="","",Sätze!$Q141)</f>
        <v/>
      </c>
      <c r="E141" s="15">
        <f>IF($B141="","",IFERROR(INDEX(Ökonomie!$C$9:$C$88,MATCH($B141,Ökonomie!$B$9:$B$88,0)),0))</f>
        <v/>
      </c>
      <c r="F141" s="15">
        <f>IF($B141="","",ROUND(N($D141)*N($E141),2))</f>
        <v/>
      </c>
      <c r="G141" s="28">
        <f>IF($B141="","",Sätze!$S141)</f>
        <v/>
      </c>
      <c r="H141" s="15">
        <f>IF($B141="","",ROUND(N($G141)*Ökonomie!$C$5,2))</f>
        <v/>
      </c>
      <c r="I141" s="15">
        <f>IF($B141="","",Sätze!$T141)</f>
        <v/>
      </c>
      <c r="J141" s="15">
        <f>IF($B141="","",ROUND(N($F141)-N($H141)-N($I141),2))</f>
        <v/>
      </c>
      <c r="K141" s="15">
        <f>IF(OR($B141="",N(Sätze!$J141)*N(Sätze!$K141)=0),"",ROUND($J141/(Sätze!$J141*Sätze!$K141),2))</f>
        <v/>
      </c>
      <c r="L141" s="15">
        <f>IF(OR($B141="",N($G141)=0),"",ROUND($J141/$G141,2))</f>
        <v/>
      </c>
    </row>
    <row r="142">
      <c r="A142" s="10">
        <f>IF(Sätze!$B142="","",Sätze!$A142)</f>
        <v/>
      </c>
      <c r="B142" s="10">
        <f>IF(Sätze!$B142="","",Sätze!$B142)</f>
        <v/>
      </c>
      <c r="C142" s="10">
        <f>IF($B142="","",Sätze!$E142)</f>
        <v/>
      </c>
      <c r="D142" s="15">
        <f>IF($B142="","",Sätze!$Q142)</f>
        <v/>
      </c>
      <c r="E142" s="15">
        <f>IF($B142="","",IFERROR(INDEX(Ökonomie!$C$9:$C$88,MATCH($B142,Ökonomie!$B$9:$B$88,0)),0))</f>
        <v/>
      </c>
      <c r="F142" s="15">
        <f>IF($B142="","",ROUND(N($D142)*N($E142),2))</f>
        <v/>
      </c>
      <c r="G142" s="28">
        <f>IF($B142="","",Sätze!$S142)</f>
        <v/>
      </c>
      <c r="H142" s="15">
        <f>IF($B142="","",ROUND(N($G142)*Ökonomie!$C$5,2))</f>
        <v/>
      </c>
      <c r="I142" s="15">
        <f>IF($B142="","",Sätze!$T142)</f>
        <v/>
      </c>
      <c r="J142" s="15">
        <f>IF($B142="","",ROUND(N($F142)-N($H142)-N($I142),2))</f>
        <v/>
      </c>
      <c r="K142" s="15">
        <f>IF(OR($B142="",N(Sätze!$J142)*N(Sätze!$K142)=0),"",ROUND($J142/(Sätze!$J142*Sätze!$K142),2))</f>
        <v/>
      </c>
      <c r="L142" s="15">
        <f>IF(OR($B142="",N($G142)=0),"",ROUND($J142/$G142,2))</f>
        <v/>
      </c>
    </row>
    <row r="143">
      <c r="A143" s="10">
        <f>IF(Sätze!$B143="","",Sätze!$A143)</f>
        <v/>
      </c>
      <c r="B143" s="10">
        <f>IF(Sätze!$B143="","",Sätze!$B143)</f>
        <v/>
      </c>
      <c r="C143" s="10">
        <f>IF($B143="","",Sätze!$E143)</f>
        <v/>
      </c>
      <c r="D143" s="15">
        <f>IF($B143="","",Sätze!$Q143)</f>
        <v/>
      </c>
      <c r="E143" s="15">
        <f>IF($B143="","",IFERROR(INDEX(Ökonomie!$C$9:$C$88,MATCH($B143,Ökonomie!$B$9:$B$88,0)),0))</f>
        <v/>
      </c>
      <c r="F143" s="15">
        <f>IF($B143="","",ROUND(N($D143)*N($E143),2))</f>
        <v/>
      </c>
      <c r="G143" s="28">
        <f>IF($B143="","",Sätze!$S143)</f>
        <v/>
      </c>
      <c r="H143" s="15">
        <f>IF($B143="","",ROUND(N($G143)*Ökonomie!$C$5,2))</f>
        <v/>
      </c>
      <c r="I143" s="15">
        <f>IF($B143="","",Sätze!$T143)</f>
        <v/>
      </c>
      <c r="J143" s="15">
        <f>IF($B143="","",ROUND(N($F143)-N($H143)-N($I143),2))</f>
        <v/>
      </c>
      <c r="K143" s="15">
        <f>IF(OR($B143="",N(Sätze!$J143)*N(Sätze!$K143)=0),"",ROUND($J143/(Sätze!$J143*Sätze!$K143),2))</f>
        <v/>
      </c>
      <c r="L143" s="15">
        <f>IF(OR($B143="",N($G143)=0),"",ROUND($J143/$G143,2))</f>
        <v/>
      </c>
    </row>
    <row r="144">
      <c r="A144" s="10">
        <f>IF(Sätze!$B144="","",Sätze!$A144)</f>
        <v/>
      </c>
      <c r="B144" s="10">
        <f>IF(Sätze!$B144="","",Sätze!$B144)</f>
        <v/>
      </c>
      <c r="C144" s="10">
        <f>IF($B144="","",Sätze!$E144)</f>
        <v/>
      </c>
      <c r="D144" s="15">
        <f>IF($B144="","",Sätze!$Q144)</f>
        <v/>
      </c>
      <c r="E144" s="15">
        <f>IF($B144="","",IFERROR(INDEX(Ökonomie!$C$9:$C$88,MATCH($B144,Ökonomie!$B$9:$B$88,0)),0))</f>
        <v/>
      </c>
      <c r="F144" s="15">
        <f>IF($B144="","",ROUND(N($D144)*N($E144),2))</f>
        <v/>
      </c>
      <c r="G144" s="28">
        <f>IF($B144="","",Sätze!$S144)</f>
        <v/>
      </c>
      <c r="H144" s="15">
        <f>IF($B144="","",ROUND(N($G144)*Ökonomie!$C$5,2))</f>
        <v/>
      </c>
      <c r="I144" s="15">
        <f>IF($B144="","",Sätze!$T144)</f>
        <v/>
      </c>
      <c r="J144" s="15">
        <f>IF($B144="","",ROUND(N($F144)-N($H144)-N($I144),2))</f>
        <v/>
      </c>
      <c r="K144" s="15">
        <f>IF(OR($B144="",N(Sätze!$J144)*N(Sätze!$K144)=0),"",ROUND($J144/(Sätze!$J144*Sätze!$K144),2))</f>
        <v/>
      </c>
      <c r="L144" s="15">
        <f>IF(OR($B144="",N($G144)=0),"",ROUND($J144/$G144,2))</f>
        <v/>
      </c>
    </row>
    <row r="145">
      <c r="A145" s="10">
        <f>IF(Sätze!$B145="","",Sätze!$A145)</f>
        <v/>
      </c>
      <c r="B145" s="10">
        <f>IF(Sätze!$B145="","",Sätze!$B145)</f>
        <v/>
      </c>
      <c r="C145" s="10">
        <f>IF($B145="","",Sätze!$E145)</f>
        <v/>
      </c>
      <c r="D145" s="15">
        <f>IF($B145="","",Sätze!$Q145)</f>
        <v/>
      </c>
      <c r="E145" s="15">
        <f>IF($B145="","",IFERROR(INDEX(Ökonomie!$C$9:$C$88,MATCH($B145,Ökonomie!$B$9:$B$88,0)),0))</f>
        <v/>
      </c>
      <c r="F145" s="15">
        <f>IF($B145="","",ROUND(N($D145)*N($E145),2))</f>
        <v/>
      </c>
      <c r="G145" s="28">
        <f>IF($B145="","",Sätze!$S145)</f>
        <v/>
      </c>
      <c r="H145" s="15">
        <f>IF($B145="","",ROUND(N($G145)*Ökonomie!$C$5,2))</f>
        <v/>
      </c>
      <c r="I145" s="15">
        <f>IF($B145="","",Sätze!$T145)</f>
        <v/>
      </c>
      <c r="J145" s="15">
        <f>IF($B145="","",ROUND(N($F145)-N($H145)-N($I145),2))</f>
        <v/>
      </c>
      <c r="K145" s="15">
        <f>IF(OR($B145="",N(Sätze!$J145)*N(Sätze!$K145)=0),"",ROUND($J145/(Sätze!$J145*Sätze!$K145),2))</f>
        <v/>
      </c>
      <c r="L145" s="15">
        <f>IF(OR($B145="",N($G145)=0),"",ROUND($J145/$G145,2))</f>
        <v/>
      </c>
    </row>
    <row r="146">
      <c r="A146" s="10">
        <f>IF(Sätze!$B146="","",Sätze!$A146)</f>
        <v/>
      </c>
      <c r="B146" s="10">
        <f>IF(Sätze!$B146="","",Sätze!$B146)</f>
        <v/>
      </c>
      <c r="C146" s="10">
        <f>IF($B146="","",Sätze!$E146)</f>
        <v/>
      </c>
      <c r="D146" s="15">
        <f>IF($B146="","",Sätze!$Q146)</f>
        <v/>
      </c>
      <c r="E146" s="15">
        <f>IF($B146="","",IFERROR(INDEX(Ökonomie!$C$9:$C$88,MATCH($B146,Ökonomie!$B$9:$B$88,0)),0))</f>
        <v/>
      </c>
      <c r="F146" s="15">
        <f>IF($B146="","",ROUND(N($D146)*N($E146),2))</f>
        <v/>
      </c>
      <c r="G146" s="28">
        <f>IF($B146="","",Sätze!$S146)</f>
        <v/>
      </c>
      <c r="H146" s="15">
        <f>IF($B146="","",ROUND(N($G146)*Ökonomie!$C$5,2))</f>
        <v/>
      </c>
      <c r="I146" s="15">
        <f>IF($B146="","",Sätze!$T146)</f>
        <v/>
      </c>
      <c r="J146" s="15">
        <f>IF($B146="","",ROUND(N($F146)-N($H146)-N($I146),2))</f>
        <v/>
      </c>
      <c r="K146" s="15">
        <f>IF(OR($B146="",N(Sätze!$J146)*N(Sätze!$K146)=0),"",ROUND($J146/(Sätze!$J146*Sätze!$K146),2))</f>
        <v/>
      </c>
      <c r="L146" s="15">
        <f>IF(OR($B146="",N($G146)=0),"",ROUND($J146/$G146,2))</f>
        <v/>
      </c>
    </row>
    <row r="147">
      <c r="A147" s="10">
        <f>IF(Sätze!$B147="","",Sätze!$A147)</f>
        <v/>
      </c>
      <c r="B147" s="10">
        <f>IF(Sätze!$B147="","",Sätze!$B147)</f>
        <v/>
      </c>
      <c r="C147" s="10">
        <f>IF($B147="","",Sätze!$E147)</f>
        <v/>
      </c>
      <c r="D147" s="15">
        <f>IF($B147="","",Sätze!$Q147)</f>
        <v/>
      </c>
      <c r="E147" s="15">
        <f>IF($B147="","",IFERROR(INDEX(Ökonomie!$C$9:$C$88,MATCH($B147,Ökonomie!$B$9:$B$88,0)),0))</f>
        <v/>
      </c>
      <c r="F147" s="15">
        <f>IF($B147="","",ROUND(N($D147)*N($E147),2))</f>
        <v/>
      </c>
      <c r="G147" s="28">
        <f>IF($B147="","",Sätze!$S147)</f>
        <v/>
      </c>
      <c r="H147" s="15">
        <f>IF($B147="","",ROUND(N($G147)*Ökonomie!$C$5,2))</f>
        <v/>
      </c>
      <c r="I147" s="15">
        <f>IF($B147="","",Sätze!$T147)</f>
        <v/>
      </c>
      <c r="J147" s="15">
        <f>IF($B147="","",ROUND(N($F147)-N($H147)-N($I147),2))</f>
        <v/>
      </c>
      <c r="K147" s="15">
        <f>IF(OR($B147="",N(Sätze!$J147)*N(Sätze!$K147)=0),"",ROUND($J147/(Sätze!$J147*Sätze!$K147),2))</f>
        <v/>
      </c>
      <c r="L147" s="15">
        <f>IF(OR($B147="",N($G147)=0),"",ROUND($J147/$G147,2))</f>
        <v/>
      </c>
    </row>
    <row r="148">
      <c r="A148" s="10">
        <f>IF(Sätze!$B148="","",Sätze!$A148)</f>
        <v/>
      </c>
      <c r="B148" s="10">
        <f>IF(Sätze!$B148="","",Sätze!$B148)</f>
        <v/>
      </c>
      <c r="C148" s="10">
        <f>IF($B148="","",Sätze!$E148)</f>
        <v/>
      </c>
      <c r="D148" s="15">
        <f>IF($B148="","",Sätze!$Q148)</f>
        <v/>
      </c>
      <c r="E148" s="15">
        <f>IF($B148="","",IFERROR(INDEX(Ökonomie!$C$9:$C$88,MATCH($B148,Ökonomie!$B$9:$B$88,0)),0))</f>
        <v/>
      </c>
      <c r="F148" s="15">
        <f>IF($B148="","",ROUND(N($D148)*N($E148),2))</f>
        <v/>
      </c>
      <c r="G148" s="28">
        <f>IF($B148="","",Sätze!$S148)</f>
        <v/>
      </c>
      <c r="H148" s="15">
        <f>IF($B148="","",ROUND(N($G148)*Ökonomie!$C$5,2))</f>
        <v/>
      </c>
      <c r="I148" s="15">
        <f>IF($B148="","",Sätze!$T148)</f>
        <v/>
      </c>
      <c r="J148" s="15">
        <f>IF($B148="","",ROUND(N($F148)-N($H148)-N($I148),2))</f>
        <v/>
      </c>
      <c r="K148" s="15">
        <f>IF(OR($B148="",N(Sätze!$J148)*N(Sätze!$K148)=0),"",ROUND($J148/(Sätze!$J148*Sätze!$K148),2))</f>
        <v/>
      </c>
      <c r="L148" s="15">
        <f>IF(OR($B148="",N($G148)=0),"",ROUND($J148/$G148,2))</f>
        <v/>
      </c>
    </row>
    <row r="149">
      <c r="A149" s="10">
        <f>IF(Sätze!$B149="","",Sätze!$A149)</f>
        <v/>
      </c>
      <c r="B149" s="10">
        <f>IF(Sätze!$B149="","",Sätze!$B149)</f>
        <v/>
      </c>
      <c r="C149" s="10">
        <f>IF($B149="","",Sätze!$E149)</f>
        <v/>
      </c>
      <c r="D149" s="15">
        <f>IF($B149="","",Sätze!$Q149)</f>
        <v/>
      </c>
      <c r="E149" s="15">
        <f>IF($B149="","",IFERROR(INDEX(Ökonomie!$C$9:$C$88,MATCH($B149,Ökonomie!$B$9:$B$88,0)),0))</f>
        <v/>
      </c>
      <c r="F149" s="15">
        <f>IF($B149="","",ROUND(N($D149)*N($E149),2))</f>
        <v/>
      </c>
      <c r="G149" s="28">
        <f>IF($B149="","",Sätze!$S149)</f>
        <v/>
      </c>
      <c r="H149" s="15">
        <f>IF($B149="","",ROUND(N($G149)*Ökonomie!$C$5,2))</f>
        <v/>
      </c>
      <c r="I149" s="15">
        <f>IF($B149="","",Sätze!$T149)</f>
        <v/>
      </c>
      <c r="J149" s="15">
        <f>IF($B149="","",ROUND(N($F149)-N($H149)-N($I149),2))</f>
        <v/>
      </c>
      <c r="K149" s="15">
        <f>IF(OR($B149="",N(Sätze!$J149)*N(Sätze!$K149)=0),"",ROUND($J149/(Sätze!$J149*Sätze!$K149),2))</f>
        <v/>
      </c>
      <c r="L149" s="15">
        <f>IF(OR($B149="",N($G149)=0),"",ROUND($J149/$G149,2))</f>
        <v/>
      </c>
    </row>
    <row r="150">
      <c r="A150" s="10">
        <f>IF(Sätze!$B150="","",Sätze!$A150)</f>
        <v/>
      </c>
      <c r="B150" s="10">
        <f>IF(Sätze!$B150="","",Sätze!$B150)</f>
        <v/>
      </c>
      <c r="C150" s="10">
        <f>IF($B150="","",Sätze!$E150)</f>
        <v/>
      </c>
      <c r="D150" s="15">
        <f>IF($B150="","",Sätze!$Q150)</f>
        <v/>
      </c>
      <c r="E150" s="15">
        <f>IF($B150="","",IFERROR(INDEX(Ökonomie!$C$9:$C$88,MATCH($B150,Ökonomie!$B$9:$B$88,0)),0))</f>
        <v/>
      </c>
      <c r="F150" s="15">
        <f>IF($B150="","",ROUND(N($D150)*N($E150),2))</f>
        <v/>
      </c>
      <c r="G150" s="28">
        <f>IF($B150="","",Sätze!$S150)</f>
        <v/>
      </c>
      <c r="H150" s="15">
        <f>IF($B150="","",ROUND(N($G150)*Ökonomie!$C$5,2))</f>
        <v/>
      </c>
      <c r="I150" s="15">
        <f>IF($B150="","",Sätze!$T150)</f>
        <v/>
      </c>
      <c r="J150" s="15">
        <f>IF($B150="","",ROUND(N($F150)-N($H150)-N($I150),2))</f>
        <v/>
      </c>
      <c r="K150" s="15">
        <f>IF(OR($B150="",N(Sätze!$J150)*N(Sätze!$K150)=0),"",ROUND($J150/(Sätze!$J150*Sätze!$K150),2))</f>
        <v/>
      </c>
      <c r="L150" s="15">
        <f>IF(OR($B150="",N($G150)=0),"",ROUND($J150/$G150,2))</f>
        <v/>
      </c>
    </row>
    <row r="151">
      <c r="A151" s="10">
        <f>IF(Sätze!$B151="","",Sätze!$A151)</f>
        <v/>
      </c>
      <c r="B151" s="10">
        <f>IF(Sätze!$B151="","",Sätze!$B151)</f>
        <v/>
      </c>
      <c r="C151" s="10">
        <f>IF($B151="","",Sätze!$E151)</f>
        <v/>
      </c>
      <c r="D151" s="15">
        <f>IF($B151="","",Sätze!$Q151)</f>
        <v/>
      </c>
      <c r="E151" s="15">
        <f>IF($B151="","",IFERROR(INDEX(Ökonomie!$C$9:$C$88,MATCH($B151,Ökonomie!$B$9:$B$88,0)),0))</f>
        <v/>
      </c>
      <c r="F151" s="15">
        <f>IF($B151="","",ROUND(N($D151)*N($E151),2))</f>
        <v/>
      </c>
      <c r="G151" s="28">
        <f>IF($B151="","",Sätze!$S151)</f>
        <v/>
      </c>
      <c r="H151" s="15">
        <f>IF($B151="","",ROUND(N($G151)*Ökonomie!$C$5,2))</f>
        <v/>
      </c>
      <c r="I151" s="15">
        <f>IF($B151="","",Sätze!$T151)</f>
        <v/>
      </c>
      <c r="J151" s="15">
        <f>IF($B151="","",ROUND(N($F151)-N($H151)-N($I151),2))</f>
        <v/>
      </c>
      <c r="K151" s="15">
        <f>IF(OR($B151="",N(Sätze!$J151)*N(Sätze!$K151)=0),"",ROUND($J151/(Sätze!$J151*Sätze!$K151),2))</f>
        <v/>
      </c>
      <c r="L151" s="15">
        <f>IF(OR($B151="",N($G151)=0),"",ROUND($J151/$G151,2))</f>
        <v/>
      </c>
    </row>
    <row r="152">
      <c r="A152" s="10">
        <f>IF(Sätze!$B152="","",Sätze!$A152)</f>
        <v/>
      </c>
      <c r="B152" s="10">
        <f>IF(Sätze!$B152="","",Sätze!$B152)</f>
        <v/>
      </c>
      <c r="C152" s="10">
        <f>IF($B152="","",Sätze!$E152)</f>
        <v/>
      </c>
      <c r="D152" s="15">
        <f>IF($B152="","",Sätze!$Q152)</f>
        <v/>
      </c>
      <c r="E152" s="15">
        <f>IF($B152="","",IFERROR(INDEX(Ökonomie!$C$9:$C$88,MATCH($B152,Ökonomie!$B$9:$B$88,0)),0))</f>
        <v/>
      </c>
      <c r="F152" s="15">
        <f>IF($B152="","",ROUND(N($D152)*N($E152),2))</f>
        <v/>
      </c>
      <c r="G152" s="28">
        <f>IF($B152="","",Sätze!$S152)</f>
        <v/>
      </c>
      <c r="H152" s="15">
        <f>IF($B152="","",ROUND(N($G152)*Ökonomie!$C$5,2))</f>
        <v/>
      </c>
      <c r="I152" s="15">
        <f>IF($B152="","",Sätze!$T152)</f>
        <v/>
      </c>
      <c r="J152" s="15">
        <f>IF($B152="","",ROUND(N($F152)-N($H152)-N($I152),2))</f>
        <v/>
      </c>
      <c r="K152" s="15">
        <f>IF(OR($B152="",N(Sätze!$J152)*N(Sätze!$K152)=0),"",ROUND($J152/(Sätze!$J152*Sätze!$K152),2))</f>
        <v/>
      </c>
      <c r="L152" s="15">
        <f>IF(OR($B152="",N($G152)=0),"",ROUND($J152/$G152,2))</f>
        <v/>
      </c>
    </row>
    <row r="153">
      <c r="A153" s="10">
        <f>IF(Sätze!$B153="","",Sätze!$A153)</f>
        <v/>
      </c>
      <c r="B153" s="10">
        <f>IF(Sätze!$B153="","",Sätze!$B153)</f>
        <v/>
      </c>
      <c r="C153" s="10">
        <f>IF($B153="","",Sätze!$E153)</f>
        <v/>
      </c>
      <c r="D153" s="15">
        <f>IF($B153="","",Sätze!$Q153)</f>
        <v/>
      </c>
      <c r="E153" s="15">
        <f>IF($B153="","",IFERROR(INDEX(Ökonomie!$C$9:$C$88,MATCH($B153,Ökonomie!$B$9:$B$88,0)),0))</f>
        <v/>
      </c>
      <c r="F153" s="15">
        <f>IF($B153="","",ROUND(N($D153)*N($E153),2))</f>
        <v/>
      </c>
      <c r="G153" s="28">
        <f>IF($B153="","",Sätze!$S153)</f>
        <v/>
      </c>
      <c r="H153" s="15">
        <f>IF($B153="","",ROUND(N($G153)*Ökonomie!$C$5,2))</f>
        <v/>
      </c>
      <c r="I153" s="15">
        <f>IF($B153="","",Sätze!$T153)</f>
        <v/>
      </c>
      <c r="J153" s="15">
        <f>IF($B153="","",ROUND(N($F153)-N($H153)-N($I153),2))</f>
        <v/>
      </c>
      <c r="K153" s="15">
        <f>IF(OR($B153="",N(Sätze!$J153)*N(Sätze!$K153)=0),"",ROUND($J153/(Sätze!$J153*Sätze!$K153),2))</f>
        <v/>
      </c>
      <c r="L153" s="15">
        <f>IF(OR($B153="",N($G153)=0),"",ROUND($J153/$G153,2))</f>
        <v/>
      </c>
    </row>
    <row r="154">
      <c r="A154" s="10">
        <f>IF(Sätze!$B154="","",Sätze!$A154)</f>
        <v/>
      </c>
      <c r="B154" s="10">
        <f>IF(Sätze!$B154="","",Sätze!$B154)</f>
        <v/>
      </c>
      <c r="C154" s="10">
        <f>IF($B154="","",Sätze!$E154)</f>
        <v/>
      </c>
      <c r="D154" s="15">
        <f>IF($B154="","",Sätze!$Q154)</f>
        <v/>
      </c>
      <c r="E154" s="15">
        <f>IF($B154="","",IFERROR(INDEX(Ökonomie!$C$9:$C$88,MATCH($B154,Ökonomie!$B$9:$B$88,0)),0))</f>
        <v/>
      </c>
      <c r="F154" s="15">
        <f>IF($B154="","",ROUND(N($D154)*N($E154),2))</f>
        <v/>
      </c>
      <c r="G154" s="28">
        <f>IF($B154="","",Sätze!$S154)</f>
        <v/>
      </c>
      <c r="H154" s="15">
        <f>IF($B154="","",ROUND(N($G154)*Ökonomie!$C$5,2))</f>
        <v/>
      </c>
      <c r="I154" s="15">
        <f>IF($B154="","",Sätze!$T154)</f>
        <v/>
      </c>
      <c r="J154" s="15">
        <f>IF($B154="","",ROUND(N($F154)-N($H154)-N($I154),2))</f>
        <v/>
      </c>
      <c r="K154" s="15">
        <f>IF(OR($B154="",N(Sätze!$J154)*N(Sätze!$K154)=0),"",ROUND($J154/(Sätze!$J154*Sätze!$K154),2))</f>
        <v/>
      </c>
      <c r="L154" s="15">
        <f>IF(OR($B154="",N($G154)=0),"",ROUND($J154/$G154,2))</f>
        <v/>
      </c>
    </row>
    <row r="155">
      <c r="A155" s="10">
        <f>IF(Sätze!$B155="","",Sätze!$A155)</f>
        <v/>
      </c>
      <c r="B155" s="10">
        <f>IF(Sätze!$B155="","",Sätze!$B155)</f>
        <v/>
      </c>
      <c r="C155" s="10">
        <f>IF($B155="","",Sätze!$E155)</f>
        <v/>
      </c>
      <c r="D155" s="15">
        <f>IF($B155="","",Sätze!$Q155)</f>
        <v/>
      </c>
      <c r="E155" s="15">
        <f>IF($B155="","",IFERROR(INDEX(Ökonomie!$C$9:$C$88,MATCH($B155,Ökonomie!$B$9:$B$88,0)),0))</f>
        <v/>
      </c>
      <c r="F155" s="15">
        <f>IF($B155="","",ROUND(N($D155)*N($E155),2))</f>
        <v/>
      </c>
      <c r="G155" s="28">
        <f>IF($B155="","",Sätze!$S155)</f>
        <v/>
      </c>
      <c r="H155" s="15">
        <f>IF($B155="","",ROUND(N($G155)*Ökonomie!$C$5,2))</f>
        <v/>
      </c>
      <c r="I155" s="15">
        <f>IF($B155="","",Sätze!$T155)</f>
        <v/>
      </c>
      <c r="J155" s="15">
        <f>IF($B155="","",ROUND(N($F155)-N($H155)-N($I155),2))</f>
        <v/>
      </c>
      <c r="K155" s="15">
        <f>IF(OR($B155="",N(Sätze!$J155)*N(Sätze!$K155)=0),"",ROUND($J155/(Sätze!$J155*Sätze!$K155),2))</f>
        <v/>
      </c>
      <c r="L155" s="15">
        <f>IF(OR($B155="",N($G155)=0),"",ROUND($J155/$G155,2))</f>
        <v/>
      </c>
    </row>
    <row r="156">
      <c r="A156" s="10">
        <f>IF(Sätze!$B156="","",Sätze!$A156)</f>
        <v/>
      </c>
      <c r="B156" s="10">
        <f>IF(Sätze!$B156="","",Sätze!$B156)</f>
        <v/>
      </c>
      <c r="C156" s="10">
        <f>IF($B156="","",Sätze!$E156)</f>
        <v/>
      </c>
      <c r="D156" s="15">
        <f>IF($B156="","",Sätze!$Q156)</f>
        <v/>
      </c>
      <c r="E156" s="15">
        <f>IF($B156="","",IFERROR(INDEX(Ökonomie!$C$9:$C$88,MATCH($B156,Ökonomie!$B$9:$B$88,0)),0))</f>
        <v/>
      </c>
      <c r="F156" s="15">
        <f>IF($B156="","",ROUND(N($D156)*N($E156),2))</f>
        <v/>
      </c>
      <c r="G156" s="28">
        <f>IF($B156="","",Sätze!$S156)</f>
        <v/>
      </c>
      <c r="H156" s="15">
        <f>IF($B156="","",ROUND(N($G156)*Ökonomie!$C$5,2))</f>
        <v/>
      </c>
      <c r="I156" s="15">
        <f>IF($B156="","",Sätze!$T156)</f>
        <v/>
      </c>
      <c r="J156" s="15">
        <f>IF($B156="","",ROUND(N($F156)-N($H156)-N($I156),2))</f>
        <v/>
      </c>
      <c r="K156" s="15">
        <f>IF(OR($B156="",N(Sätze!$J156)*N(Sätze!$K156)=0),"",ROUND($J156/(Sätze!$J156*Sätze!$K156),2))</f>
        <v/>
      </c>
      <c r="L156" s="15">
        <f>IF(OR($B156="",N($G156)=0),"",ROUND($J156/$G156,2))</f>
        <v/>
      </c>
    </row>
    <row r="157">
      <c r="A157" s="10">
        <f>IF(Sätze!$B157="","",Sätze!$A157)</f>
        <v/>
      </c>
      <c r="B157" s="10">
        <f>IF(Sätze!$B157="","",Sätze!$B157)</f>
        <v/>
      </c>
      <c r="C157" s="10">
        <f>IF($B157="","",Sätze!$E157)</f>
        <v/>
      </c>
      <c r="D157" s="15">
        <f>IF($B157="","",Sätze!$Q157)</f>
        <v/>
      </c>
      <c r="E157" s="15">
        <f>IF($B157="","",IFERROR(INDEX(Ökonomie!$C$9:$C$88,MATCH($B157,Ökonomie!$B$9:$B$88,0)),0))</f>
        <v/>
      </c>
      <c r="F157" s="15">
        <f>IF($B157="","",ROUND(N($D157)*N($E157),2))</f>
        <v/>
      </c>
      <c r="G157" s="28">
        <f>IF($B157="","",Sätze!$S157)</f>
        <v/>
      </c>
      <c r="H157" s="15">
        <f>IF($B157="","",ROUND(N($G157)*Ökonomie!$C$5,2))</f>
        <v/>
      </c>
      <c r="I157" s="15">
        <f>IF($B157="","",Sätze!$T157)</f>
        <v/>
      </c>
      <c r="J157" s="15">
        <f>IF($B157="","",ROUND(N($F157)-N($H157)-N($I157),2))</f>
        <v/>
      </c>
      <c r="K157" s="15">
        <f>IF(OR($B157="",N(Sätze!$J157)*N(Sätze!$K157)=0),"",ROUND($J157/(Sätze!$J157*Sätze!$K157),2))</f>
        <v/>
      </c>
      <c r="L157" s="15">
        <f>IF(OR($B157="",N($G157)=0),"",ROUND($J157/$G157,2))</f>
        <v/>
      </c>
    </row>
    <row r="158">
      <c r="A158" s="10">
        <f>IF(Sätze!$B158="","",Sätze!$A158)</f>
        <v/>
      </c>
      <c r="B158" s="10">
        <f>IF(Sätze!$B158="","",Sätze!$B158)</f>
        <v/>
      </c>
      <c r="C158" s="10">
        <f>IF($B158="","",Sätze!$E158)</f>
        <v/>
      </c>
      <c r="D158" s="15">
        <f>IF($B158="","",Sätze!$Q158)</f>
        <v/>
      </c>
      <c r="E158" s="15">
        <f>IF($B158="","",IFERROR(INDEX(Ökonomie!$C$9:$C$88,MATCH($B158,Ökonomie!$B$9:$B$88,0)),0))</f>
        <v/>
      </c>
      <c r="F158" s="15">
        <f>IF($B158="","",ROUND(N($D158)*N($E158),2))</f>
        <v/>
      </c>
      <c r="G158" s="28">
        <f>IF($B158="","",Sätze!$S158)</f>
        <v/>
      </c>
      <c r="H158" s="15">
        <f>IF($B158="","",ROUND(N($G158)*Ökonomie!$C$5,2))</f>
        <v/>
      </c>
      <c r="I158" s="15">
        <f>IF($B158="","",Sätze!$T158)</f>
        <v/>
      </c>
      <c r="J158" s="15">
        <f>IF($B158="","",ROUND(N($F158)-N($H158)-N($I158),2))</f>
        <v/>
      </c>
      <c r="K158" s="15">
        <f>IF(OR($B158="",N(Sätze!$J158)*N(Sätze!$K158)=0),"",ROUND($J158/(Sätze!$J158*Sätze!$K158),2))</f>
        <v/>
      </c>
      <c r="L158" s="15">
        <f>IF(OR($B158="",N($G158)=0),"",ROUND($J158/$G158,2))</f>
        <v/>
      </c>
    </row>
    <row r="159">
      <c r="A159" s="10">
        <f>IF(Sätze!$B159="","",Sätze!$A159)</f>
        <v/>
      </c>
      <c r="B159" s="10">
        <f>IF(Sätze!$B159="","",Sätze!$B159)</f>
        <v/>
      </c>
      <c r="C159" s="10">
        <f>IF($B159="","",Sätze!$E159)</f>
        <v/>
      </c>
      <c r="D159" s="15">
        <f>IF($B159="","",Sätze!$Q159)</f>
        <v/>
      </c>
      <c r="E159" s="15">
        <f>IF($B159="","",IFERROR(INDEX(Ökonomie!$C$9:$C$88,MATCH($B159,Ökonomie!$B$9:$B$88,0)),0))</f>
        <v/>
      </c>
      <c r="F159" s="15">
        <f>IF($B159="","",ROUND(N($D159)*N($E159),2))</f>
        <v/>
      </c>
      <c r="G159" s="28">
        <f>IF($B159="","",Sätze!$S159)</f>
        <v/>
      </c>
      <c r="H159" s="15">
        <f>IF($B159="","",ROUND(N($G159)*Ökonomie!$C$5,2))</f>
        <v/>
      </c>
      <c r="I159" s="15">
        <f>IF($B159="","",Sätze!$T159)</f>
        <v/>
      </c>
      <c r="J159" s="15">
        <f>IF($B159="","",ROUND(N($F159)-N($H159)-N($I159),2))</f>
        <v/>
      </c>
      <c r="K159" s="15">
        <f>IF(OR($B159="",N(Sätze!$J159)*N(Sätze!$K159)=0),"",ROUND($J159/(Sätze!$J159*Sätze!$K159),2))</f>
        <v/>
      </c>
      <c r="L159" s="15">
        <f>IF(OR($B159="",N($G159)=0),"",ROUND($J159/$G159,2))</f>
        <v/>
      </c>
    </row>
    <row r="160">
      <c r="A160" s="10">
        <f>IF(Sätze!$B160="","",Sätze!$A160)</f>
        <v/>
      </c>
      <c r="B160" s="10">
        <f>IF(Sätze!$B160="","",Sätze!$B160)</f>
        <v/>
      </c>
      <c r="C160" s="10">
        <f>IF($B160="","",Sätze!$E160)</f>
        <v/>
      </c>
      <c r="D160" s="15">
        <f>IF($B160="","",Sätze!$Q160)</f>
        <v/>
      </c>
      <c r="E160" s="15">
        <f>IF($B160="","",IFERROR(INDEX(Ökonomie!$C$9:$C$88,MATCH($B160,Ökonomie!$B$9:$B$88,0)),0))</f>
        <v/>
      </c>
      <c r="F160" s="15">
        <f>IF($B160="","",ROUND(N($D160)*N($E160),2))</f>
        <v/>
      </c>
      <c r="G160" s="28">
        <f>IF($B160="","",Sätze!$S160)</f>
        <v/>
      </c>
      <c r="H160" s="15">
        <f>IF($B160="","",ROUND(N($G160)*Ökonomie!$C$5,2))</f>
        <v/>
      </c>
      <c r="I160" s="15">
        <f>IF($B160="","",Sätze!$T160)</f>
        <v/>
      </c>
      <c r="J160" s="15">
        <f>IF($B160="","",ROUND(N($F160)-N($H160)-N($I160),2))</f>
        <v/>
      </c>
      <c r="K160" s="15">
        <f>IF(OR($B160="",N(Sätze!$J160)*N(Sätze!$K160)=0),"",ROUND($J160/(Sätze!$J160*Sätze!$K160),2))</f>
        <v/>
      </c>
      <c r="L160" s="15">
        <f>IF(OR($B160="",N($G160)=0),"",ROUND($J160/$G160,2))</f>
        <v/>
      </c>
    </row>
    <row r="161">
      <c r="A161" s="10">
        <f>IF(Sätze!$B161="","",Sätze!$A161)</f>
        <v/>
      </c>
      <c r="B161" s="10">
        <f>IF(Sätze!$B161="","",Sätze!$B161)</f>
        <v/>
      </c>
      <c r="C161" s="10">
        <f>IF($B161="","",Sätze!$E161)</f>
        <v/>
      </c>
      <c r="D161" s="15">
        <f>IF($B161="","",Sätze!$Q161)</f>
        <v/>
      </c>
      <c r="E161" s="15">
        <f>IF($B161="","",IFERROR(INDEX(Ökonomie!$C$9:$C$88,MATCH($B161,Ökonomie!$B$9:$B$88,0)),0))</f>
        <v/>
      </c>
      <c r="F161" s="15">
        <f>IF($B161="","",ROUND(N($D161)*N($E161),2))</f>
        <v/>
      </c>
      <c r="G161" s="28">
        <f>IF($B161="","",Sätze!$S161)</f>
        <v/>
      </c>
      <c r="H161" s="15">
        <f>IF($B161="","",ROUND(N($G161)*Ökonomie!$C$5,2))</f>
        <v/>
      </c>
      <c r="I161" s="15">
        <f>IF($B161="","",Sätze!$T161)</f>
        <v/>
      </c>
      <c r="J161" s="15">
        <f>IF($B161="","",ROUND(N($F161)-N($H161)-N($I161),2))</f>
        <v/>
      </c>
      <c r="K161" s="15">
        <f>IF(OR($B161="",N(Sätze!$J161)*N(Sätze!$K161)=0),"",ROUND($J161/(Sätze!$J161*Sätze!$K161),2))</f>
        <v/>
      </c>
      <c r="L161" s="15">
        <f>IF(OR($B161="",N($G161)=0),"",ROUND($J161/$G161,2))</f>
        <v/>
      </c>
    </row>
    <row r="162">
      <c r="A162" s="10">
        <f>IF(Sätze!$B162="","",Sätze!$A162)</f>
        <v/>
      </c>
      <c r="B162" s="10">
        <f>IF(Sätze!$B162="","",Sätze!$B162)</f>
        <v/>
      </c>
      <c r="C162" s="10">
        <f>IF($B162="","",Sätze!$E162)</f>
        <v/>
      </c>
      <c r="D162" s="15">
        <f>IF($B162="","",Sätze!$Q162)</f>
        <v/>
      </c>
      <c r="E162" s="15">
        <f>IF($B162="","",IFERROR(INDEX(Ökonomie!$C$9:$C$88,MATCH($B162,Ökonomie!$B$9:$B$88,0)),0))</f>
        <v/>
      </c>
      <c r="F162" s="15">
        <f>IF($B162="","",ROUND(N($D162)*N($E162),2))</f>
        <v/>
      </c>
      <c r="G162" s="28">
        <f>IF($B162="","",Sätze!$S162)</f>
        <v/>
      </c>
      <c r="H162" s="15">
        <f>IF($B162="","",ROUND(N($G162)*Ökonomie!$C$5,2))</f>
        <v/>
      </c>
      <c r="I162" s="15">
        <f>IF($B162="","",Sätze!$T162)</f>
        <v/>
      </c>
      <c r="J162" s="15">
        <f>IF($B162="","",ROUND(N($F162)-N($H162)-N($I162),2))</f>
        <v/>
      </c>
      <c r="K162" s="15">
        <f>IF(OR($B162="",N(Sätze!$J162)*N(Sätze!$K162)=0),"",ROUND($J162/(Sätze!$J162*Sätze!$K162),2))</f>
        <v/>
      </c>
      <c r="L162" s="15">
        <f>IF(OR($B162="",N($G162)=0),"",ROUND($J162/$G162,2))</f>
        <v/>
      </c>
    </row>
    <row r="163">
      <c r="A163" s="10">
        <f>IF(Sätze!$B163="","",Sätze!$A163)</f>
        <v/>
      </c>
      <c r="B163" s="10">
        <f>IF(Sätze!$B163="","",Sätze!$B163)</f>
        <v/>
      </c>
      <c r="C163" s="10">
        <f>IF($B163="","",Sätze!$E163)</f>
        <v/>
      </c>
      <c r="D163" s="15">
        <f>IF($B163="","",Sätze!$Q163)</f>
        <v/>
      </c>
      <c r="E163" s="15">
        <f>IF($B163="","",IFERROR(INDEX(Ökonomie!$C$9:$C$88,MATCH($B163,Ökonomie!$B$9:$B$88,0)),0))</f>
        <v/>
      </c>
      <c r="F163" s="15">
        <f>IF($B163="","",ROUND(N($D163)*N($E163),2))</f>
        <v/>
      </c>
      <c r="G163" s="28">
        <f>IF($B163="","",Sätze!$S163)</f>
        <v/>
      </c>
      <c r="H163" s="15">
        <f>IF($B163="","",ROUND(N($G163)*Ökonomie!$C$5,2))</f>
        <v/>
      </c>
      <c r="I163" s="15">
        <f>IF($B163="","",Sätze!$T163)</f>
        <v/>
      </c>
      <c r="J163" s="15">
        <f>IF($B163="","",ROUND(N($F163)-N($H163)-N($I163),2))</f>
        <v/>
      </c>
      <c r="K163" s="15">
        <f>IF(OR($B163="",N(Sätze!$J163)*N(Sätze!$K163)=0),"",ROUND($J163/(Sätze!$J163*Sätze!$K163),2))</f>
        <v/>
      </c>
      <c r="L163" s="15">
        <f>IF(OR($B163="",N($G163)=0),"",ROUND($J163/$G163,2))</f>
        <v/>
      </c>
    </row>
    <row r="164">
      <c r="A164" s="10">
        <f>IF(Sätze!$B164="","",Sätze!$A164)</f>
        <v/>
      </c>
      <c r="B164" s="10">
        <f>IF(Sätze!$B164="","",Sätze!$B164)</f>
        <v/>
      </c>
      <c r="C164" s="10">
        <f>IF($B164="","",Sätze!$E164)</f>
        <v/>
      </c>
      <c r="D164" s="15">
        <f>IF($B164="","",Sätze!$Q164)</f>
        <v/>
      </c>
      <c r="E164" s="15">
        <f>IF($B164="","",IFERROR(INDEX(Ökonomie!$C$9:$C$88,MATCH($B164,Ökonomie!$B$9:$B$88,0)),0))</f>
        <v/>
      </c>
      <c r="F164" s="15">
        <f>IF($B164="","",ROUND(N($D164)*N($E164),2))</f>
        <v/>
      </c>
      <c r="G164" s="28">
        <f>IF($B164="","",Sätze!$S164)</f>
        <v/>
      </c>
      <c r="H164" s="15">
        <f>IF($B164="","",ROUND(N($G164)*Ökonomie!$C$5,2))</f>
        <v/>
      </c>
      <c r="I164" s="15">
        <f>IF($B164="","",Sätze!$T164)</f>
        <v/>
      </c>
      <c r="J164" s="15">
        <f>IF($B164="","",ROUND(N($F164)-N($H164)-N($I164),2))</f>
        <v/>
      </c>
      <c r="K164" s="15">
        <f>IF(OR($B164="",N(Sätze!$J164)*N(Sätze!$K164)=0),"",ROUND($J164/(Sätze!$J164*Sätze!$K164),2))</f>
        <v/>
      </c>
      <c r="L164" s="15">
        <f>IF(OR($B164="",N($G164)=0),"",ROUND($J164/$G164,2))</f>
        <v/>
      </c>
    </row>
    <row r="165">
      <c r="A165" s="10">
        <f>IF(Sätze!$B165="","",Sätze!$A165)</f>
        <v/>
      </c>
      <c r="B165" s="10">
        <f>IF(Sätze!$B165="","",Sätze!$B165)</f>
        <v/>
      </c>
      <c r="C165" s="10">
        <f>IF($B165="","",Sätze!$E165)</f>
        <v/>
      </c>
      <c r="D165" s="15">
        <f>IF($B165="","",Sätze!$Q165)</f>
        <v/>
      </c>
      <c r="E165" s="15">
        <f>IF($B165="","",IFERROR(INDEX(Ökonomie!$C$9:$C$88,MATCH($B165,Ökonomie!$B$9:$B$88,0)),0))</f>
        <v/>
      </c>
      <c r="F165" s="15">
        <f>IF($B165="","",ROUND(N($D165)*N($E165),2))</f>
        <v/>
      </c>
      <c r="G165" s="28">
        <f>IF($B165="","",Sätze!$S165)</f>
        <v/>
      </c>
      <c r="H165" s="15">
        <f>IF($B165="","",ROUND(N($G165)*Ökonomie!$C$5,2))</f>
        <v/>
      </c>
      <c r="I165" s="15">
        <f>IF($B165="","",Sätze!$T165)</f>
        <v/>
      </c>
      <c r="J165" s="15">
        <f>IF($B165="","",ROUND(N($F165)-N($H165)-N($I165),2))</f>
        <v/>
      </c>
      <c r="K165" s="15">
        <f>IF(OR($B165="",N(Sätze!$J165)*N(Sätze!$K165)=0),"",ROUND($J165/(Sätze!$J165*Sätze!$K165),2))</f>
        <v/>
      </c>
      <c r="L165" s="15">
        <f>IF(OR($B165="",N($G165)=0),"",ROUND($J165/$G165,2))</f>
        <v/>
      </c>
    </row>
    <row r="166">
      <c r="A166" s="10">
        <f>IF(Sätze!$B166="","",Sätze!$A166)</f>
        <v/>
      </c>
      <c r="B166" s="10">
        <f>IF(Sätze!$B166="","",Sätze!$B166)</f>
        <v/>
      </c>
      <c r="C166" s="10">
        <f>IF($B166="","",Sätze!$E166)</f>
        <v/>
      </c>
      <c r="D166" s="15">
        <f>IF($B166="","",Sätze!$Q166)</f>
        <v/>
      </c>
      <c r="E166" s="15">
        <f>IF($B166="","",IFERROR(INDEX(Ökonomie!$C$9:$C$88,MATCH($B166,Ökonomie!$B$9:$B$88,0)),0))</f>
        <v/>
      </c>
      <c r="F166" s="15">
        <f>IF($B166="","",ROUND(N($D166)*N($E166),2))</f>
        <v/>
      </c>
      <c r="G166" s="28">
        <f>IF($B166="","",Sätze!$S166)</f>
        <v/>
      </c>
      <c r="H166" s="15">
        <f>IF($B166="","",ROUND(N($G166)*Ökonomie!$C$5,2))</f>
        <v/>
      </c>
      <c r="I166" s="15">
        <f>IF($B166="","",Sätze!$T166)</f>
        <v/>
      </c>
      <c r="J166" s="15">
        <f>IF($B166="","",ROUND(N($F166)-N($H166)-N($I166),2))</f>
        <v/>
      </c>
      <c r="K166" s="15">
        <f>IF(OR($B166="",N(Sätze!$J166)*N(Sätze!$K166)=0),"",ROUND($J166/(Sätze!$J166*Sätze!$K166),2))</f>
        <v/>
      </c>
      <c r="L166" s="15">
        <f>IF(OR($B166="",N($G166)=0),"",ROUND($J166/$G166,2))</f>
        <v/>
      </c>
    </row>
    <row r="167">
      <c r="A167" s="10">
        <f>IF(Sätze!$B167="","",Sätze!$A167)</f>
        <v/>
      </c>
      <c r="B167" s="10">
        <f>IF(Sätze!$B167="","",Sätze!$B167)</f>
        <v/>
      </c>
      <c r="C167" s="10">
        <f>IF($B167="","",Sätze!$E167)</f>
        <v/>
      </c>
      <c r="D167" s="15">
        <f>IF($B167="","",Sätze!$Q167)</f>
        <v/>
      </c>
      <c r="E167" s="15">
        <f>IF($B167="","",IFERROR(INDEX(Ökonomie!$C$9:$C$88,MATCH($B167,Ökonomie!$B$9:$B$88,0)),0))</f>
        <v/>
      </c>
      <c r="F167" s="15">
        <f>IF($B167="","",ROUND(N($D167)*N($E167),2))</f>
        <v/>
      </c>
      <c r="G167" s="28">
        <f>IF($B167="","",Sätze!$S167)</f>
        <v/>
      </c>
      <c r="H167" s="15">
        <f>IF($B167="","",ROUND(N($G167)*Ökonomie!$C$5,2))</f>
        <v/>
      </c>
      <c r="I167" s="15">
        <f>IF($B167="","",Sätze!$T167)</f>
        <v/>
      </c>
      <c r="J167" s="15">
        <f>IF($B167="","",ROUND(N($F167)-N($H167)-N($I167),2))</f>
        <v/>
      </c>
      <c r="K167" s="15">
        <f>IF(OR($B167="",N(Sätze!$J167)*N(Sätze!$K167)=0),"",ROUND($J167/(Sätze!$J167*Sätze!$K167),2))</f>
        <v/>
      </c>
      <c r="L167" s="15">
        <f>IF(OR($B167="",N($G167)=0),"",ROUND($J167/$G167,2))</f>
        <v/>
      </c>
    </row>
    <row r="168">
      <c r="A168" s="10">
        <f>IF(Sätze!$B168="","",Sätze!$A168)</f>
        <v/>
      </c>
      <c r="B168" s="10">
        <f>IF(Sätze!$B168="","",Sätze!$B168)</f>
        <v/>
      </c>
      <c r="C168" s="10">
        <f>IF($B168="","",Sätze!$E168)</f>
        <v/>
      </c>
      <c r="D168" s="15">
        <f>IF($B168="","",Sätze!$Q168)</f>
        <v/>
      </c>
      <c r="E168" s="15">
        <f>IF($B168="","",IFERROR(INDEX(Ökonomie!$C$9:$C$88,MATCH($B168,Ökonomie!$B$9:$B$88,0)),0))</f>
        <v/>
      </c>
      <c r="F168" s="15">
        <f>IF($B168="","",ROUND(N($D168)*N($E168),2))</f>
        <v/>
      </c>
      <c r="G168" s="28">
        <f>IF($B168="","",Sätze!$S168)</f>
        <v/>
      </c>
      <c r="H168" s="15">
        <f>IF($B168="","",ROUND(N($G168)*Ökonomie!$C$5,2))</f>
        <v/>
      </c>
      <c r="I168" s="15">
        <f>IF($B168="","",Sätze!$T168)</f>
        <v/>
      </c>
      <c r="J168" s="15">
        <f>IF($B168="","",ROUND(N($F168)-N($H168)-N($I168),2))</f>
        <v/>
      </c>
      <c r="K168" s="15">
        <f>IF(OR($B168="",N(Sätze!$J168)*N(Sätze!$K168)=0),"",ROUND($J168/(Sätze!$J168*Sätze!$K168),2))</f>
        <v/>
      </c>
      <c r="L168" s="15">
        <f>IF(OR($B168="",N($G168)=0),"",ROUND($J168/$G168,2))</f>
        <v/>
      </c>
    </row>
    <row r="169">
      <c r="A169" s="10">
        <f>IF(Sätze!$B169="","",Sätze!$A169)</f>
        <v/>
      </c>
      <c r="B169" s="10">
        <f>IF(Sätze!$B169="","",Sätze!$B169)</f>
        <v/>
      </c>
      <c r="C169" s="10">
        <f>IF($B169="","",Sätze!$E169)</f>
        <v/>
      </c>
      <c r="D169" s="15">
        <f>IF($B169="","",Sätze!$Q169)</f>
        <v/>
      </c>
      <c r="E169" s="15">
        <f>IF($B169="","",IFERROR(INDEX(Ökonomie!$C$9:$C$88,MATCH($B169,Ökonomie!$B$9:$B$88,0)),0))</f>
        <v/>
      </c>
      <c r="F169" s="15">
        <f>IF($B169="","",ROUND(N($D169)*N($E169),2))</f>
        <v/>
      </c>
      <c r="G169" s="28">
        <f>IF($B169="","",Sätze!$S169)</f>
        <v/>
      </c>
      <c r="H169" s="15">
        <f>IF($B169="","",ROUND(N($G169)*Ökonomie!$C$5,2))</f>
        <v/>
      </c>
      <c r="I169" s="15">
        <f>IF($B169="","",Sätze!$T169)</f>
        <v/>
      </c>
      <c r="J169" s="15">
        <f>IF($B169="","",ROUND(N($F169)-N($H169)-N($I169),2))</f>
        <v/>
      </c>
      <c r="K169" s="15">
        <f>IF(OR($B169="",N(Sätze!$J169)*N(Sätze!$K169)=0),"",ROUND($J169/(Sätze!$J169*Sätze!$K169),2))</f>
        <v/>
      </c>
      <c r="L169" s="15">
        <f>IF(OR($B169="",N($G169)=0),"",ROUND($J169/$G169,2))</f>
        <v/>
      </c>
    </row>
    <row r="170">
      <c r="A170" s="10">
        <f>IF(Sätze!$B170="","",Sätze!$A170)</f>
        <v/>
      </c>
      <c r="B170" s="10">
        <f>IF(Sätze!$B170="","",Sätze!$B170)</f>
        <v/>
      </c>
      <c r="C170" s="10">
        <f>IF($B170="","",Sätze!$E170)</f>
        <v/>
      </c>
      <c r="D170" s="15">
        <f>IF($B170="","",Sätze!$Q170)</f>
        <v/>
      </c>
      <c r="E170" s="15">
        <f>IF($B170="","",IFERROR(INDEX(Ökonomie!$C$9:$C$88,MATCH($B170,Ökonomie!$B$9:$B$88,0)),0))</f>
        <v/>
      </c>
      <c r="F170" s="15">
        <f>IF($B170="","",ROUND(N($D170)*N($E170),2))</f>
        <v/>
      </c>
      <c r="G170" s="28">
        <f>IF($B170="","",Sätze!$S170)</f>
        <v/>
      </c>
      <c r="H170" s="15">
        <f>IF($B170="","",ROUND(N($G170)*Ökonomie!$C$5,2))</f>
        <v/>
      </c>
      <c r="I170" s="15">
        <f>IF($B170="","",Sätze!$T170)</f>
        <v/>
      </c>
      <c r="J170" s="15">
        <f>IF($B170="","",ROUND(N($F170)-N($H170)-N($I170),2))</f>
        <v/>
      </c>
      <c r="K170" s="15">
        <f>IF(OR($B170="",N(Sätze!$J170)*N(Sätze!$K170)=0),"",ROUND($J170/(Sätze!$J170*Sätze!$K170),2))</f>
        <v/>
      </c>
      <c r="L170" s="15">
        <f>IF(OR($B170="",N($G170)=0),"",ROUND($J170/$G170,2))</f>
        <v/>
      </c>
    </row>
    <row r="171">
      <c r="A171" s="10">
        <f>IF(Sätze!$B171="","",Sätze!$A171)</f>
        <v/>
      </c>
      <c r="B171" s="10">
        <f>IF(Sätze!$B171="","",Sätze!$B171)</f>
        <v/>
      </c>
      <c r="C171" s="10">
        <f>IF($B171="","",Sätze!$E171)</f>
        <v/>
      </c>
      <c r="D171" s="15">
        <f>IF($B171="","",Sätze!$Q171)</f>
        <v/>
      </c>
      <c r="E171" s="15">
        <f>IF($B171="","",IFERROR(INDEX(Ökonomie!$C$9:$C$88,MATCH($B171,Ökonomie!$B$9:$B$88,0)),0))</f>
        <v/>
      </c>
      <c r="F171" s="15">
        <f>IF($B171="","",ROUND(N($D171)*N($E171),2))</f>
        <v/>
      </c>
      <c r="G171" s="28">
        <f>IF($B171="","",Sätze!$S171)</f>
        <v/>
      </c>
      <c r="H171" s="15">
        <f>IF($B171="","",ROUND(N($G171)*Ökonomie!$C$5,2))</f>
        <v/>
      </c>
      <c r="I171" s="15">
        <f>IF($B171="","",Sätze!$T171)</f>
        <v/>
      </c>
      <c r="J171" s="15">
        <f>IF($B171="","",ROUND(N($F171)-N($H171)-N($I171),2))</f>
        <v/>
      </c>
      <c r="K171" s="15">
        <f>IF(OR($B171="",N(Sätze!$J171)*N(Sätze!$K171)=0),"",ROUND($J171/(Sätze!$J171*Sätze!$K171),2))</f>
        <v/>
      </c>
      <c r="L171" s="15">
        <f>IF(OR($B171="",N($G171)=0),"",ROUND($J171/$G171,2))</f>
        <v/>
      </c>
    </row>
    <row r="172">
      <c r="A172" s="10">
        <f>IF(Sätze!$B172="","",Sätze!$A172)</f>
        <v/>
      </c>
      <c r="B172" s="10">
        <f>IF(Sätze!$B172="","",Sätze!$B172)</f>
        <v/>
      </c>
      <c r="C172" s="10">
        <f>IF($B172="","",Sätze!$E172)</f>
        <v/>
      </c>
      <c r="D172" s="15">
        <f>IF($B172="","",Sätze!$Q172)</f>
        <v/>
      </c>
      <c r="E172" s="15">
        <f>IF($B172="","",IFERROR(INDEX(Ökonomie!$C$9:$C$88,MATCH($B172,Ökonomie!$B$9:$B$88,0)),0))</f>
        <v/>
      </c>
      <c r="F172" s="15">
        <f>IF($B172="","",ROUND(N($D172)*N($E172),2))</f>
        <v/>
      </c>
      <c r="G172" s="28">
        <f>IF($B172="","",Sätze!$S172)</f>
        <v/>
      </c>
      <c r="H172" s="15">
        <f>IF($B172="","",ROUND(N($G172)*Ökonomie!$C$5,2))</f>
        <v/>
      </c>
      <c r="I172" s="15">
        <f>IF($B172="","",Sätze!$T172)</f>
        <v/>
      </c>
      <c r="J172" s="15">
        <f>IF($B172="","",ROUND(N($F172)-N($H172)-N($I172),2))</f>
        <v/>
      </c>
      <c r="K172" s="15">
        <f>IF(OR($B172="",N(Sätze!$J172)*N(Sätze!$K172)=0),"",ROUND($J172/(Sätze!$J172*Sätze!$K172),2))</f>
        <v/>
      </c>
      <c r="L172" s="15">
        <f>IF(OR($B172="",N($G172)=0),"",ROUND($J172/$G172,2))</f>
        <v/>
      </c>
    </row>
    <row r="173">
      <c r="A173" s="10">
        <f>IF(Sätze!$B173="","",Sätze!$A173)</f>
        <v/>
      </c>
      <c r="B173" s="10">
        <f>IF(Sätze!$B173="","",Sätze!$B173)</f>
        <v/>
      </c>
      <c r="C173" s="10">
        <f>IF($B173="","",Sätze!$E173)</f>
        <v/>
      </c>
      <c r="D173" s="15">
        <f>IF($B173="","",Sätze!$Q173)</f>
        <v/>
      </c>
      <c r="E173" s="15">
        <f>IF($B173="","",IFERROR(INDEX(Ökonomie!$C$9:$C$88,MATCH($B173,Ökonomie!$B$9:$B$88,0)),0))</f>
        <v/>
      </c>
      <c r="F173" s="15">
        <f>IF($B173="","",ROUND(N($D173)*N($E173),2))</f>
        <v/>
      </c>
      <c r="G173" s="28">
        <f>IF($B173="","",Sätze!$S173)</f>
        <v/>
      </c>
      <c r="H173" s="15">
        <f>IF($B173="","",ROUND(N($G173)*Ökonomie!$C$5,2))</f>
        <v/>
      </c>
      <c r="I173" s="15">
        <f>IF($B173="","",Sätze!$T173)</f>
        <v/>
      </c>
      <c r="J173" s="15">
        <f>IF($B173="","",ROUND(N($F173)-N($H173)-N($I173),2))</f>
        <v/>
      </c>
      <c r="K173" s="15">
        <f>IF(OR($B173="",N(Sätze!$J173)*N(Sätze!$K173)=0),"",ROUND($J173/(Sätze!$J173*Sätze!$K173),2))</f>
        <v/>
      </c>
      <c r="L173" s="15">
        <f>IF(OR($B173="",N($G173)=0),"",ROUND($J173/$G173,2))</f>
        <v/>
      </c>
    </row>
    <row r="174">
      <c r="A174" s="10">
        <f>IF(Sätze!$B174="","",Sätze!$A174)</f>
        <v/>
      </c>
      <c r="B174" s="10">
        <f>IF(Sätze!$B174="","",Sätze!$B174)</f>
        <v/>
      </c>
      <c r="C174" s="10">
        <f>IF($B174="","",Sätze!$E174)</f>
        <v/>
      </c>
      <c r="D174" s="15">
        <f>IF($B174="","",Sätze!$Q174)</f>
        <v/>
      </c>
      <c r="E174" s="15">
        <f>IF($B174="","",IFERROR(INDEX(Ökonomie!$C$9:$C$88,MATCH($B174,Ökonomie!$B$9:$B$88,0)),0))</f>
        <v/>
      </c>
      <c r="F174" s="15">
        <f>IF($B174="","",ROUND(N($D174)*N($E174),2))</f>
        <v/>
      </c>
      <c r="G174" s="28">
        <f>IF($B174="","",Sätze!$S174)</f>
        <v/>
      </c>
      <c r="H174" s="15">
        <f>IF($B174="","",ROUND(N($G174)*Ökonomie!$C$5,2))</f>
        <v/>
      </c>
      <c r="I174" s="15">
        <f>IF($B174="","",Sätze!$T174)</f>
        <v/>
      </c>
      <c r="J174" s="15">
        <f>IF($B174="","",ROUND(N($F174)-N($H174)-N($I174),2))</f>
        <v/>
      </c>
      <c r="K174" s="15">
        <f>IF(OR($B174="",N(Sätze!$J174)*N(Sätze!$K174)=0),"",ROUND($J174/(Sätze!$J174*Sätze!$K174),2))</f>
        <v/>
      </c>
      <c r="L174" s="15">
        <f>IF(OR($B174="",N($G174)=0),"",ROUND($J174/$G174,2))</f>
        <v/>
      </c>
    </row>
    <row r="175">
      <c r="A175" s="10">
        <f>IF(Sätze!$B175="","",Sätze!$A175)</f>
        <v/>
      </c>
      <c r="B175" s="10">
        <f>IF(Sätze!$B175="","",Sätze!$B175)</f>
        <v/>
      </c>
      <c r="C175" s="10">
        <f>IF($B175="","",Sätze!$E175)</f>
        <v/>
      </c>
      <c r="D175" s="15">
        <f>IF($B175="","",Sätze!$Q175)</f>
        <v/>
      </c>
      <c r="E175" s="15">
        <f>IF($B175="","",IFERROR(INDEX(Ökonomie!$C$9:$C$88,MATCH($B175,Ökonomie!$B$9:$B$88,0)),0))</f>
        <v/>
      </c>
      <c r="F175" s="15">
        <f>IF($B175="","",ROUND(N($D175)*N($E175),2))</f>
        <v/>
      </c>
      <c r="G175" s="28">
        <f>IF($B175="","",Sätze!$S175)</f>
        <v/>
      </c>
      <c r="H175" s="15">
        <f>IF($B175="","",ROUND(N($G175)*Ökonomie!$C$5,2))</f>
        <v/>
      </c>
      <c r="I175" s="15">
        <f>IF($B175="","",Sätze!$T175)</f>
        <v/>
      </c>
      <c r="J175" s="15">
        <f>IF($B175="","",ROUND(N($F175)-N($H175)-N($I175),2))</f>
        <v/>
      </c>
      <c r="K175" s="15">
        <f>IF(OR($B175="",N(Sätze!$J175)*N(Sätze!$K175)=0),"",ROUND($J175/(Sätze!$J175*Sätze!$K175),2))</f>
        <v/>
      </c>
      <c r="L175" s="15">
        <f>IF(OR($B175="",N($G175)=0),"",ROUND($J175/$G175,2))</f>
        <v/>
      </c>
    </row>
    <row r="176">
      <c r="A176" s="10">
        <f>IF(Sätze!$B176="","",Sätze!$A176)</f>
        <v/>
      </c>
      <c r="B176" s="10">
        <f>IF(Sätze!$B176="","",Sätze!$B176)</f>
        <v/>
      </c>
      <c r="C176" s="10">
        <f>IF($B176="","",Sätze!$E176)</f>
        <v/>
      </c>
      <c r="D176" s="15">
        <f>IF($B176="","",Sätze!$Q176)</f>
        <v/>
      </c>
      <c r="E176" s="15">
        <f>IF($B176="","",IFERROR(INDEX(Ökonomie!$C$9:$C$88,MATCH($B176,Ökonomie!$B$9:$B$88,0)),0))</f>
        <v/>
      </c>
      <c r="F176" s="15">
        <f>IF($B176="","",ROUND(N($D176)*N($E176),2))</f>
        <v/>
      </c>
      <c r="G176" s="28">
        <f>IF($B176="","",Sätze!$S176)</f>
        <v/>
      </c>
      <c r="H176" s="15">
        <f>IF($B176="","",ROUND(N($G176)*Ökonomie!$C$5,2))</f>
        <v/>
      </c>
      <c r="I176" s="15">
        <f>IF($B176="","",Sätze!$T176)</f>
        <v/>
      </c>
      <c r="J176" s="15">
        <f>IF($B176="","",ROUND(N($F176)-N($H176)-N($I176),2))</f>
        <v/>
      </c>
      <c r="K176" s="15">
        <f>IF(OR($B176="",N(Sätze!$J176)*N(Sätze!$K176)=0),"",ROUND($J176/(Sätze!$J176*Sätze!$K176),2))</f>
        <v/>
      </c>
      <c r="L176" s="15">
        <f>IF(OR($B176="",N($G176)=0),"",ROUND($J176/$G176,2))</f>
        <v/>
      </c>
    </row>
    <row r="177">
      <c r="A177" s="10">
        <f>IF(Sätze!$B177="","",Sätze!$A177)</f>
        <v/>
      </c>
      <c r="B177" s="10">
        <f>IF(Sätze!$B177="","",Sätze!$B177)</f>
        <v/>
      </c>
      <c r="C177" s="10">
        <f>IF($B177="","",Sätze!$E177)</f>
        <v/>
      </c>
      <c r="D177" s="15">
        <f>IF($B177="","",Sätze!$Q177)</f>
        <v/>
      </c>
      <c r="E177" s="15">
        <f>IF($B177="","",IFERROR(INDEX(Ökonomie!$C$9:$C$88,MATCH($B177,Ökonomie!$B$9:$B$88,0)),0))</f>
        <v/>
      </c>
      <c r="F177" s="15">
        <f>IF($B177="","",ROUND(N($D177)*N($E177),2))</f>
        <v/>
      </c>
      <c r="G177" s="28">
        <f>IF($B177="","",Sätze!$S177)</f>
        <v/>
      </c>
      <c r="H177" s="15">
        <f>IF($B177="","",ROUND(N($G177)*Ökonomie!$C$5,2))</f>
        <v/>
      </c>
      <c r="I177" s="15">
        <f>IF($B177="","",Sätze!$T177)</f>
        <v/>
      </c>
      <c r="J177" s="15">
        <f>IF($B177="","",ROUND(N($F177)-N($H177)-N($I177),2))</f>
        <v/>
      </c>
      <c r="K177" s="15">
        <f>IF(OR($B177="",N(Sätze!$J177)*N(Sätze!$K177)=0),"",ROUND($J177/(Sätze!$J177*Sätze!$K177),2))</f>
        <v/>
      </c>
      <c r="L177" s="15">
        <f>IF(OR($B177="",N($G177)=0),"",ROUND($J177/$G177,2))</f>
        <v/>
      </c>
    </row>
    <row r="178">
      <c r="A178" s="10">
        <f>IF(Sätze!$B178="","",Sätze!$A178)</f>
        <v/>
      </c>
      <c r="B178" s="10">
        <f>IF(Sätze!$B178="","",Sätze!$B178)</f>
        <v/>
      </c>
      <c r="C178" s="10">
        <f>IF($B178="","",Sätze!$E178)</f>
        <v/>
      </c>
      <c r="D178" s="15">
        <f>IF($B178="","",Sätze!$Q178)</f>
        <v/>
      </c>
      <c r="E178" s="15">
        <f>IF($B178="","",IFERROR(INDEX(Ökonomie!$C$9:$C$88,MATCH($B178,Ökonomie!$B$9:$B$88,0)),0))</f>
        <v/>
      </c>
      <c r="F178" s="15">
        <f>IF($B178="","",ROUND(N($D178)*N($E178),2))</f>
        <v/>
      </c>
      <c r="G178" s="28">
        <f>IF($B178="","",Sätze!$S178)</f>
        <v/>
      </c>
      <c r="H178" s="15">
        <f>IF($B178="","",ROUND(N($G178)*Ökonomie!$C$5,2))</f>
        <v/>
      </c>
      <c r="I178" s="15">
        <f>IF($B178="","",Sätze!$T178)</f>
        <v/>
      </c>
      <c r="J178" s="15">
        <f>IF($B178="","",ROUND(N($F178)-N($H178)-N($I178),2))</f>
        <v/>
      </c>
      <c r="K178" s="15">
        <f>IF(OR($B178="",N(Sätze!$J178)*N(Sätze!$K178)=0),"",ROUND($J178/(Sätze!$J178*Sätze!$K178),2))</f>
        <v/>
      </c>
      <c r="L178" s="15">
        <f>IF(OR($B178="",N($G178)=0),"",ROUND($J178/$G178,2))</f>
        <v/>
      </c>
    </row>
    <row r="179">
      <c r="A179" s="10">
        <f>IF(Sätze!$B179="","",Sätze!$A179)</f>
        <v/>
      </c>
      <c r="B179" s="10">
        <f>IF(Sätze!$B179="","",Sätze!$B179)</f>
        <v/>
      </c>
      <c r="C179" s="10">
        <f>IF($B179="","",Sätze!$E179)</f>
        <v/>
      </c>
      <c r="D179" s="15">
        <f>IF($B179="","",Sätze!$Q179)</f>
        <v/>
      </c>
      <c r="E179" s="15">
        <f>IF($B179="","",IFERROR(INDEX(Ökonomie!$C$9:$C$88,MATCH($B179,Ökonomie!$B$9:$B$88,0)),0))</f>
        <v/>
      </c>
      <c r="F179" s="15">
        <f>IF($B179="","",ROUND(N($D179)*N($E179),2))</f>
        <v/>
      </c>
      <c r="G179" s="28">
        <f>IF($B179="","",Sätze!$S179)</f>
        <v/>
      </c>
      <c r="H179" s="15">
        <f>IF($B179="","",ROUND(N($G179)*Ökonomie!$C$5,2))</f>
        <v/>
      </c>
      <c r="I179" s="15">
        <f>IF($B179="","",Sätze!$T179)</f>
        <v/>
      </c>
      <c r="J179" s="15">
        <f>IF($B179="","",ROUND(N($F179)-N($H179)-N($I179),2))</f>
        <v/>
      </c>
      <c r="K179" s="15">
        <f>IF(OR($B179="",N(Sätze!$J179)*N(Sätze!$K179)=0),"",ROUND($J179/(Sätze!$J179*Sätze!$K179),2))</f>
        <v/>
      </c>
      <c r="L179" s="15">
        <f>IF(OR($B179="",N($G179)=0),"",ROUND($J179/$G179,2))</f>
        <v/>
      </c>
    </row>
    <row r="180">
      <c r="A180" s="10">
        <f>IF(Sätze!$B180="","",Sätze!$A180)</f>
        <v/>
      </c>
      <c r="B180" s="10">
        <f>IF(Sätze!$B180="","",Sätze!$B180)</f>
        <v/>
      </c>
      <c r="C180" s="10">
        <f>IF($B180="","",Sätze!$E180)</f>
        <v/>
      </c>
      <c r="D180" s="15">
        <f>IF($B180="","",Sätze!$Q180)</f>
        <v/>
      </c>
      <c r="E180" s="15">
        <f>IF($B180="","",IFERROR(INDEX(Ökonomie!$C$9:$C$88,MATCH($B180,Ökonomie!$B$9:$B$88,0)),0))</f>
        <v/>
      </c>
      <c r="F180" s="15">
        <f>IF($B180="","",ROUND(N($D180)*N($E180),2))</f>
        <v/>
      </c>
      <c r="G180" s="28">
        <f>IF($B180="","",Sätze!$S180)</f>
        <v/>
      </c>
      <c r="H180" s="15">
        <f>IF($B180="","",ROUND(N($G180)*Ökonomie!$C$5,2))</f>
        <v/>
      </c>
      <c r="I180" s="15">
        <f>IF($B180="","",Sätze!$T180)</f>
        <v/>
      </c>
      <c r="J180" s="15">
        <f>IF($B180="","",ROUND(N($F180)-N($H180)-N($I180),2))</f>
        <v/>
      </c>
      <c r="K180" s="15">
        <f>IF(OR($B180="",N(Sätze!$J180)*N(Sätze!$K180)=0),"",ROUND($J180/(Sätze!$J180*Sätze!$K180),2))</f>
        <v/>
      </c>
      <c r="L180" s="15">
        <f>IF(OR($B180="",N($G180)=0),"",ROUND($J180/$G180,2))</f>
        <v/>
      </c>
    </row>
    <row r="181">
      <c r="A181" s="10">
        <f>IF(Sätze!$B181="","",Sätze!$A181)</f>
        <v/>
      </c>
      <c r="B181" s="10">
        <f>IF(Sätze!$B181="","",Sätze!$B181)</f>
        <v/>
      </c>
      <c r="C181" s="10">
        <f>IF($B181="","",Sätze!$E181)</f>
        <v/>
      </c>
      <c r="D181" s="15">
        <f>IF($B181="","",Sätze!$Q181)</f>
        <v/>
      </c>
      <c r="E181" s="15">
        <f>IF($B181="","",IFERROR(INDEX(Ökonomie!$C$9:$C$88,MATCH($B181,Ökonomie!$B$9:$B$88,0)),0))</f>
        <v/>
      </c>
      <c r="F181" s="15">
        <f>IF($B181="","",ROUND(N($D181)*N($E181),2))</f>
        <v/>
      </c>
      <c r="G181" s="28">
        <f>IF($B181="","",Sätze!$S181)</f>
        <v/>
      </c>
      <c r="H181" s="15">
        <f>IF($B181="","",ROUND(N($G181)*Ökonomie!$C$5,2))</f>
        <v/>
      </c>
      <c r="I181" s="15">
        <f>IF($B181="","",Sätze!$T181)</f>
        <v/>
      </c>
      <c r="J181" s="15">
        <f>IF($B181="","",ROUND(N($F181)-N($H181)-N($I181),2))</f>
        <v/>
      </c>
      <c r="K181" s="15">
        <f>IF(OR($B181="",N(Sätze!$J181)*N(Sätze!$K181)=0),"",ROUND($J181/(Sätze!$J181*Sätze!$K181),2))</f>
        <v/>
      </c>
      <c r="L181" s="15">
        <f>IF(OR($B181="",N($G181)=0),"",ROUND($J181/$G181,2))</f>
        <v/>
      </c>
    </row>
    <row r="182">
      <c r="A182" s="10">
        <f>IF(Sätze!$B182="","",Sätze!$A182)</f>
        <v/>
      </c>
      <c r="B182" s="10">
        <f>IF(Sätze!$B182="","",Sätze!$B182)</f>
        <v/>
      </c>
      <c r="C182" s="10">
        <f>IF($B182="","",Sätze!$E182)</f>
        <v/>
      </c>
      <c r="D182" s="15">
        <f>IF($B182="","",Sätze!$Q182)</f>
        <v/>
      </c>
      <c r="E182" s="15">
        <f>IF($B182="","",IFERROR(INDEX(Ökonomie!$C$9:$C$88,MATCH($B182,Ökonomie!$B$9:$B$88,0)),0))</f>
        <v/>
      </c>
      <c r="F182" s="15">
        <f>IF($B182="","",ROUND(N($D182)*N($E182),2))</f>
        <v/>
      </c>
      <c r="G182" s="28">
        <f>IF($B182="","",Sätze!$S182)</f>
        <v/>
      </c>
      <c r="H182" s="15">
        <f>IF($B182="","",ROUND(N($G182)*Ökonomie!$C$5,2))</f>
        <v/>
      </c>
      <c r="I182" s="15">
        <f>IF($B182="","",Sätze!$T182)</f>
        <v/>
      </c>
      <c r="J182" s="15">
        <f>IF($B182="","",ROUND(N($F182)-N($H182)-N($I182),2))</f>
        <v/>
      </c>
      <c r="K182" s="15">
        <f>IF(OR($B182="",N(Sätze!$J182)*N(Sätze!$K182)=0),"",ROUND($J182/(Sätze!$J182*Sätze!$K182),2))</f>
        <v/>
      </c>
      <c r="L182" s="15">
        <f>IF(OR($B182="",N($G182)=0),"",ROUND($J182/$G182,2))</f>
        <v/>
      </c>
    </row>
    <row r="183">
      <c r="A183" s="10">
        <f>IF(Sätze!$B183="","",Sätze!$A183)</f>
        <v/>
      </c>
      <c r="B183" s="10">
        <f>IF(Sätze!$B183="","",Sätze!$B183)</f>
        <v/>
      </c>
      <c r="C183" s="10">
        <f>IF($B183="","",Sätze!$E183)</f>
        <v/>
      </c>
      <c r="D183" s="15">
        <f>IF($B183="","",Sätze!$Q183)</f>
        <v/>
      </c>
      <c r="E183" s="15">
        <f>IF($B183="","",IFERROR(INDEX(Ökonomie!$C$9:$C$88,MATCH($B183,Ökonomie!$B$9:$B$88,0)),0))</f>
        <v/>
      </c>
      <c r="F183" s="15">
        <f>IF($B183="","",ROUND(N($D183)*N($E183),2))</f>
        <v/>
      </c>
      <c r="G183" s="28">
        <f>IF($B183="","",Sätze!$S183)</f>
        <v/>
      </c>
      <c r="H183" s="15">
        <f>IF($B183="","",ROUND(N($G183)*Ökonomie!$C$5,2))</f>
        <v/>
      </c>
      <c r="I183" s="15">
        <f>IF($B183="","",Sätze!$T183)</f>
        <v/>
      </c>
      <c r="J183" s="15">
        <f>IF($B183="","",ROUND(N($F183)-N($H183)-N($I183),2))</f>
        <v/>
      </c>
      <c r="K183" s="15">
        <f>IF(OR($B183="",N(Sätze!$J183)*N(Sätze!$K183)=0),"",ROUND($J183/(Sätze!$J183*Sätze!$K183),2))</f>
        <v/>
      </c>
      <c r="L183" s="15">
        <f>IF(OR($B183="",N($G183)=0),"",ROUND($J183/$G183,2))</f>
        <v/>
      </c>
    </row>
    <row r="184">
      <c r="A184" s="10">
        <f>IF(Sätze!$B184="","",Sätze!$A184)</f>
        <v/>
      </c>
      <c r="B184" s="10">
        <f>IF(Sätze!$B184="","",Sätze!$B184)</f>
        <v/>
      </c>
      <c r="C184" s="10">
        <f>IF($B184="","",Sätze!$E184)</f>
        <v/>
      </c>
      <c r="D184" s="15">
        <f>IF($B184="","",Sätze!$Q184)</f>
        <v/>
      </c>
      <c r="E184" s="15">
        <f>IF($B184="","",IFERROR(INDEX(Ökonomie!$C$9:$C$88,MATCH($B184,Ökonomie!$B$9:$B$88,0)),0))</f>
        <v/>
      </c>
      <c r="F184" s="15">
        <f>IF($B184="","",ROUND(N($D184)*N($E184),2))</f>
        <v/>
      </c>
      <c r="G184" s="28">
        <f>IF($B184="","",Sätze!$S184)</f>
        <v/>
      </c>
      <c r="H184" s="15">
        <f>IF($B184="","",ROUND(N($G184)*Ökonomie!$C$5,2))</f>
        <v/>
      </c>
      <c r="I184" s="15">
        <f>IF($B184="","",Sätze!$T184)</f>
        <v/>
      </c>
      <c r="J184" s="15">
        <f>IF($B184="","",ROUND(N($F184)-N($H184)-N($I184),2))</f>
        <v/>
      </c>
      <c r="K184" s="15">
        <f>IF(OR($B184="",N(Sätze!$J184)*N(Sätze!$K184)=0),"",ROUND($J184/(Sätze!$J184*Sätze!$K184),2))</f>
        <v/>
      </c>
      <c r="L184" s="15">
        <f>IF(OR($B184="",N($G184)=0),"",ROUND($J184/$G184,2))</f>
        <v/>
      </c>
    </row>
    <row r="185">
      <c r="A185" s="10">
        <f>IF(Sätze!$B185="","",Sätze!$A185)</f>
        <v/>
      </c>
      <c r="B185" s="10">
        <f>IF(Sätze!$B185="","",Sätze!$B185)</f>
        <v/>
      </c>
      <c r="C185" s="10">
        <f>IF($B185="","",Sätze!$E185)</f>
        <v/>
      </c>
      <c r="D185" s="15">
        <f>IF($B185="","",Sätze!$Q185)</f>
        <v/>
      </c>
      <c r="E185" s="15">
        <f>IF($B185="","",IFERROR(INDEX(Ökonomie!$C$9:$C$88,MATCH($B185,Ökonomie!$B$9:$B$88,0)),0))</f>
        <v/>
      </c>
      <c r="F185" s="15">
        <f>IF($B185="","",ROUND(N($D185)*N($E185),2))</f>
        <v/>
      </c>
      <c r="G185" s="28">
        <f>IF($B185="","",Sätze!$S185)</f>
        <v/>
      </c>
      <c r="H185" s="15">
        <f>IF($B185="","",ROUND(N($G185)*Ökonomie!$C$5,2))</f>
        <v/>
      </c>
      <c r="I185" s="15">
        <f>IF($B185="","",Sätze!$T185)</f>
        <v/>
      </c>
      <c r="J185" s="15">
        <f>IF($B185="","",ROUND(N($F185)-N($H185)-N($I185),2))</f>
        <v/>
      </c>
      <c r="K185" s="15">
        <f>IF(OR($B185="",N(Sätze!$J185)*N(Sätze!$K185)=0),"",ROUND($J185/(Sätze!$J185*Sätze!$K185),2))</f>
        <v/>
      </c>
      <c r="L185" s="15">
        <f>IF(OR($B185="",N($G185)=0),"",ROUND($J185/$G185,2))</f>
        <v/>
      </c>
    </row>
    <row r="186">
      <c r="A186" s="10">
        <f>IF(Sätze!$B186="","",Sätze!$A186)</f>
        <v/>
      </c>
      <c r="B186" s="10">
        <f>IF(Sätze!$B186="","",Sätze!$B186)</f>
        <v/>
      </c>
      <c r="C186" s="10">
        <f>IF($B186="","",Sätze!$E186)</f>
        <v/>
      </c>
      <c r="D186" s="15">
        <f>IF($B186="","",Sätze!$Q186)</f>
        <v/>
      </c>
      <c r="E186" s="15">
        <f>IF($B186="","",IFERROR(INDEX(Ökonomie!$C$9:$C$88,MATCH($B186,Ökonomie!$B$9:$B$88,0)),0))</f>
        <v/>
      </c>
      <c r="F186" s="15">
        <f>IF($B186="","",ROUND(N($D186)*N($E186),2))</f>
        <v/>
      </c>
      <c r="G186" s="28">
        <f>IF($B186="","",Sätze!$S186)</f>
        <v/>
      </c>
      <c r="H186" s="15">
        <f>IF($B186="","",ROUND(N($G186)*Ökonomie!$C$5,2))</f>
        <v/>
      </c>
      <c r="I186" s="15">
        <f>IF($B186="","",Sätze!$T186)</f>
        <v/>
      </c>
      <c r="J186" s="15">
        <f>IF($B186="","",ROUND(N($F186)-N($H186)-N($I186),2))</f>
        <v/>
      </c>
      <c r="K186" s="15">
        <f>IF(OR($B186="",N(Sätze!$J186)*N(Sätze!$K186)=0),"",ROUND($J186/(Sätze!$J186*Sätze!$K186),2))</f>
        <v/>
      </c>
      <c r="L186" s="15">
        <f>IF(OR($B186="",N($G186)=0),"",ROUND($J186/$G186,2))</f>
        <v/>
      </c>
    </row>
    <row r="187">
      <c r="A187" s="10">
        <f>IF(Sätze!$B187="","",Sätze!$A187)</f>
        <v/>
      </c>
      <c r="B187" s="10">
        <f>IF(Sätze!$B187="","",Sätze!$B187)</f>
        <v/>
      </c>
      <c r="C187" s="10">
        <f>IF($B187="","",Sätze!$E187)</f>
        <v/>
      </c>
      <c r="D187" s="15">
        <f>IF($B187="","",Sätze!$Q187)</f>
        <v/>
      </c>
      <c r="E187" s="15">
        <f>IF($B187="","",IFERROR(INDEX(Ökonomie!$C$9:$C$88,MATCH($B187,Ökonomie!$B$9:$B$88,0)),0))</f>
        <v/>
      </c>
      <c r="F187" s="15">
        <f>IF($B187="","",ROUND(N($D187)*N($E187),2))</f>
        <v/>
      </c>
      <c r="G187" s="28">
        <f>IF($B187="","",Sätze!$S187)</f>
        <v/>
      </c>
      <c r="H187" s="15">
        <f>IF($B187="","",ROUND(N($G187)*Ökonomie!$C$5,2))</f>
        <v/>
      </c>
      <c r="I187" s="15">
        <f>IF($B187="","",Sätze!$T187)</f>
        <v/>
      </c>
      <c r="J187" s="15">
        <f>IF($B187="","",ROUND(N($F187)-N($H187)-N($I187),2))</f>
        <v/>
      </c>
      <c r="K187" s="15">
        <f>IF(OR($B187="",N(Sätze!$J187)*N(Sätze!$K187)=0),"",ROUND($J187/(Sätze!$J187*Sätze!$K187),2))</f>
        <v/>
      </c>
      <c r="L187" s="15">
        <f>IF(OR($B187="",N($G187)=0),"",ROUND($J187/$G187,2))</f>
        <v/>
      </c>
    </row>
    <row r="188">
      <c r="A188" s="10">
        <f>IF(Sätze!$B188="","",Sätze!$A188)</f>
        <v/>
      </c>
      <c r="B188" s="10">
        <f>IF(Sätze!$B188="","",Sätze!$B188)</f>
        <v/>
      </c>
      <c r="C188" s="10">
        <f>IF($B188="","",Sätze!$E188)</f>
        <v/>
      </c>
      <c r="D188" s="15">
        <f>IF($B188="","",Sätze!$Q188)</f>
        <v/>
      </c>
      <c r="E188" s="15">
        <f>IF($B188="","",IFERROR(INDEX(Ökonomie!$C$9:$C$88,MATCH($B188,Ökonomie!$B$9:$B$88,0)),0))</f>
        <v/>
      </c>
      <c r="F188" s="15">
        <f>IF($B188="","",ROUND(N($D188)*N($E188),2))</f>
        <v/>
      </c>
      <c r="G188" s="28">
        <f>IF($B188="","",Sätze!$S188)</f>
        <v/>
      </c>
      <c r="H188" s="15">
        <f>IF($B188="","",ROUND(N($G188)*Ökonomie!$C$5,2))</f>
        <v/>
      </c>
      <c r="I188" s="15">
        <f>IF($B188="","",Sätze!$T188)</f>
        <v/>
      </c>
      <c r="J188" s="15">
        <f>IF($B188="","",ROUND(N($F188)-N($H188)-N($I188),2))</f>
        <v/>
      </c>
      <c r="K188" s="15">
        <f>IF(OR($B188="",N(Sätze!$J188)*N(Sätze!$K188)=0),"",ROUND($J188/(Sätze!$J188*Sätze!$K188),2))</f>
        <v/>
      </c>
      <c r="L188" s="15">
        <f>IF(OR($B188="",N($G188)=0),"",ROUND($J188/$G188,2))</f>
        <v/>
      </c>
    </row>
    <row r="189">
      <c r="A189" s="10">
        <f>IF(Sätze!$B189="","",Sätze!$A189)</f>
        <v/>
      </c>
      <c r="B189" s="10">
        <f>IF(Sätze!$B189="","",Sätze!$B189)</f>
        <v/>
      </c>
      <c r="C189" s="10">
        <f>IF($B189="","",Sätze!$E189)</f>
        <v/>
      </c>
      <c r="D189" s="15">
        <f>IF($B189="","",Sätze!$Q189)</f>
        <v/>
      </c>
      <c r="E189" s="15">
        <f>IF($B189="","",IFERROR(INDEX(Ökonomie!$C$9:$C$88,MATCH($B189,Ökonomie!$B$9:$B$88,0)),0))</f>
        <v/>
      </c>
      <c r="F189" s="15">
        <f>IF($B189="","",ROUND(N($D189)*N($E189),2))</f>
        <v/>
      </c>
      <c r="G189" s="28">
        <f>IF($B189="","",Sätze!$S189)</f>
        <v/>
      </c>
      <c r="H189" s="15">
        <f>IF($B189="","",ROUND(N($G189)*Ökonomie!$C$5,2))</f>
        <v/>
      </c>
      <c r="I189" s="15">
        <f>IF($B189="","",Sätze!$T189)</f>
        <v/>
      </c>
      <c r="J189" s="15">
        <f>IF($B189="","",ROUND(N($F189)-N($H189)-N($I189),2))</f>
        <v/>
      </c>
      <c r="K189" s="15">
        <f>IF(OR($B189="",N(Sätze!$J189)*N(Sätze!$K189)=0),"",ROUND($J189/(Sätze!$J189*Sätze!$K189),2))</f>
        <v/>
      </c>
      <c r="L189" s="15">
        <f>IF(OR($B189="",N($G189)=0),"",ROUND($J189/$G189,2))</f>
        <v/>
      </c>
    </row>
    <row r="190">
      <c r="A190" s="10">
        <f>IF(Sätze!$B190="","",Sätze!$A190)</f>
        <v/>
      </c>
      <c r="B190" s="10">
        <f>IF(Sätze!$B190="","",Sätze!$B190)</f>
        <v/>
      </c>
      <c r="C190" s="10">
        <f>IF($B190="","",Sätze!$E190)</f>
        <v/>
      </c>
      <c r="D190" s="15">
        <f>IF($B190="","",Sätze!$Q190)</f>
        <v/>
      </c>
      <c r="E190" s="15">
        <f>IF($B190="","",IFERROR(INDEX(Ökonomie!$C$9:$C$88,MATCH($B190,Ökonomie!$B$9:$B$88,0)),0))</f>
        <v/>
      </c>
      <c r="F190" s="15">
        <f>IF($B190="","",ROUND(N($D190)*N($E190),2))</f>
        <v/>
      </c>
      <c r="G190" s="28">
        <f>IF($B190="","",Sätze!$S190)</f>
        <v/>
      </c>
      <c r="H190" s="15">
        <f>IF($B190="","",ROUND(N($G190)*Ökonomie!$C$5,2))</f>
        <v/>
      </c>
      <c r="I190" s="15">
        <f>IF($B190="","",Sätze!$T190)</f>
        <v/>
      </c>
      <c r="J190" s="15">
        <f>IF($B190="","",ROUND(N($F190)-N($H190)-N($I190),2))</f>
        <v/>
      </c>
      <c r="K190" s="15">
        <f>IF(OR($B190="",N(Sätze!$J190)*N(Sätze!$K190)=0),"",ROUND($J190/(Sätze!$J190*Sätze!$K190),2))</f>
        <v/>
      </c>
      <c r="L190" s="15">
        <f>IF(OR($B190="",N($G190)=0),"",ROUND($J190/$G190,2))</f>
        <v/>
      </c>
    </row>
    <row r="191">
      <c r="A191" s="10">
        <f>IF(Sätze!$B191="","",Sätze!$A191)</f>
        <v/>
      </c>
      <c r="B191" s="10">
        <f>IF(Sätze!$B191="","",Sätze!$B191)</f>
        <v/>
      </c>
      <c r="C191" s="10">
        <f>IF($B191="","",Sätze!$E191)</f>
        <v/>
      </c>
      <c r="D191" s="15">
        <f>IF($B191="","",Sätze!$Q191)</f>
        <v/>
      </c>
      <c r="E191" s="15">
        <f>IF($B191="","",IFERROR(INDEX(Ökonomie!$C$9:$C$88,MATCH($B191,Ökonomie!$B$9:$B$88,0)),0))</f>
        <v/>
      </c>
      <c r="F191" s="15">
        <f>IF($B191="","",ROUND(N($D191)*N($E191),2))</f>
        <v/>
      </c>
      <c r="G191" s="28">
        <f>IF($B191="","",Sätze!$S191)</f>
        <v/>
      </c>
      <c r="H191" s="15">
        <f>IF($B191="","",ROUND(N($G191)*Ökonomie!$C$5,2))</f>
        <v/>
      </c>
      <c r="I191" s="15">
        <f>IF($B191="","",Sätze!$T191)</f>
        <v/>
      </c>
      <c r="J191" s="15">
        <f>IF($B191="","",ROUND(N($F191)-N($H191)-N($I191),2))</f>
        <v/>
      </c>
      <c r="K191" s="15">
        <f>IF(OR($B191="",N(Sätze!$J191)*N(Sätze!$K191)=0),"",ROUND($J191/(Sätze!$J191*Sätze!$K191),2))</f>
        <v/>
      </c>
      <c r="L191" s="15">
        <f>IF(OR($B191="",N($G191)=0),"",ROUND($J191/$G191,2))</f>
        <v/>
      </c>
    </row>
    <row r="192">
      <c r="A192" s="10">
        <f>IF(Sätze!$B192="","",Sätze!$A192)</f>
        <v/>
      </c>
      <c r="B192" s="10">
        <f>IF(Sätze!$B192="","",Sätze!$B192)</f>
        <v/>
      </c>
      <c r="C192" s="10">
        <f>IF($B192="","",Sätze!$E192)</f>
        <v/>
      </c>
      <c r="D192" s="15">
        <f>IF($B192="","",Sätze!$Q192)</f>
        <v/>
      </c>
      <c r="E192" s="15">
        <f>IF($B192="","",IFERROR(INDEX(Ökonomie!$C$9:$C$88,MATCH($B192,Ökonomie!$B$9:$B$88,0)),0))</f>
        <v/>
      </c>
      <c r="F192" s="15">
        <f>IF($B192="","",ROUND(N($D192)*N($E192),2))</f>
        <v/>
      </c>
      <c r="G192" s="28">
        <f>IF($B192="","",Sätze!$S192)</f>
        <v/>
      </c>
      <c r="H192" s="15">
        <f>IF($B192="","",ROUND(N($G192)*Ökonomie!$C$5,2))</f>
        <v/>
      </c>
      <c r="I192" s="15">
        <f>IF($B192="","",Sätze!$T192)</f>
        <v/>
      </c>
      <c r="J192" s="15">
        <f>IF($B192="","",ROUND(N($F192)-N($H192)-N($I192),2))</f>
        <v/>
      </c>
      <c r="K192" s="15">
        <f>IF(OR($B192="",N(Sätze!$J192)*N(Sätze!$K192)=0),"",ROUND($J192/(Sätze!$J192*Sätze!$K192),2))</f>
        <v/>
      </c>
      <c r="L192" s="15">
        <f>IF(OR($B192="",N($G192)=0),"",ROUND($J192/$G192,2))</f>
        <v/>
      </c>
    </row>
    <row r="193">
      <c r="A193" s="10">
        <f>IF(Sätze!$B193="","",Sätze!$A193)</f>
        <v/>
      </c>
      <c r="B193" s="10">
        <f>IF(Sätze!$B193="","",Sätze!$B193)</f>
        <v/>
      </c>
      <c r="C193" s="10">
        <f>IF($B193="","",Sätze!$E193)</f>
        <v/>
      </c>
      <c r="D193" s="15">
        <f>IF($B193="","",Sätze!$Q193)</f>
        <v/>
      </c>
      <c r="E193" s="15">
        <f>IF($B193="","",IFERROR(INDEX(Ökonomie!$C$9:$C$88,MATCH($B193,Ökonomie!$B$9:$B$88,0)),0))</f>
        <v/>
      </c>
      <c r="F193" s="15">
        <f>IF($B193="","",ROUND(N($D193)*N($E193),2))</f>
        <v/>
      </c>
      <c r="G193" s="28">
        <f>IF($B193="","",Sätze!$S193)</f>
        <v/>
      </c>
      <c r="H193" s="15">
        <f>IF($B193="","",ROUND(N($G193)*Ökonomie!$C$5,2))</f>
        <v/>
      </c>
      <c r="I193" s="15">
        <f>IF($B193="","",Sätze!$T193)</f>
        <v/>
      </c>
      <c r="J193" s="15">
        <f>IF($B193="","",ROUND(N($F193)-N($H193)-N($I193),2))</f>
        <v/>
      </c>
      <c r="K193" s="15">
        <f>IF(OR($B193="",N(Sätze!$J193)*N(Sätze!$K193)=0),"",ROUND($J193/(Sätze!$J193*Sätze!$K193),2))</f>
        <v/>
      </c>
      <c r="L193" s="15">
        <f>IF(OR($B193="",N($G193)=0),"",ROUND($J193/$G193,2))</f>
        <v/>
      </c>
    </row>
    <row r="194">
      <c r="A194" s="10">
        <f>IF(Sätze!$B194="","",Sätze!$A194)</f>
        <v/>
      </c>
      <c r="B194" s="10">
        <f>IF(Sätze!$B194="","",Sätze!$B194)</f>
        <v/>
      </c>
      <c r="C194" s="10">
        <f>IF($B194="","",Sätze!$E194)</f>
        <v/>
      </c>
      <c r="D194" s="15">
        <f>IF($B194="","",Sätze!$Q194)</f>
        <v/>
      </c>
      <c r="E194" s="15">
        <f>IF($B194="","",IFERROR(INDEX(Ökonomie!$C$9:$C$88,MATCH($B194,Ökonomie!$B$9:$B$88,0)),0))</f>
        <v/>
      </c>
      <c r="F194" s="15">
        <f>IF($B194="","",ROUND(N($D194)*N($E194),2))</f>
        <v/>
      </c>
      <c r="G194" s="28">
        <f>IF($B194="","",Sätze!$S194)</f>
        <v/>
      </c>
      <c r="H194" s="15">
        <f>IF($B194="","",ROUND(N($G194)*Ökonomie!$C$5,2))</f>
        <v/>
      </c>
      <c r="I194" s="15">
        <f>IF($B194="","",Sätze!$T194)</f>
        <v/>
      </c>
      <c r="J194" s="15">
        <f>IF($B194="","",ROUND(N($F194)-N($H194)-N($I194),2))</f>
        <v/>
      </c>
      <c r="K194" s="15">
        <f>IF(OR($B194="",N(Sätze!$J194)*N(Sätze!$K194)=0),"",ROUND($J194/(Sätze!$J194*Sätze!$K194),2))</f>
        <v/>
      </c>
      <c r="L194" s="15">
        <f>IF(OR($B194="",N($G194)=0),"",ROUND($J194/$G194,2))</f>
        <v/>
      </c>
    </row>
    <row r="195">
      <c r="A195" s="10">
        <f>IF(Sätze!$B195="","",Sätze!$A195)</f>
        <v/>
      </c>
      <c r="B195" s="10">
        <f>IF(Sätze!$B195="","",Sätze!$B195)</f>
        <v/>
      </c>
      <c r="C195" s="10">
        <f>IF($B195="","",Sätze!$E195)</f>
        <v/>
      </c>
      <c r="D195" s="15">
        <f>IF($B195="","",Sätze!$Q195)</f>
        <v/>
      </c>
      <c r="E195" s="15">
        <f>IF($B195="","",IFERROR(INDEX(Ökonomie!$C$9:$C$88,MATCH($B195,Ökonomie!$B$9:$B$88,0)),0))</f>
        <v/>
      </c>
      <c r="F195" s="15">
        <f>IF($B195="","",ROUND(N($D195)*N($E195),2))</f>
        <v/>
      </c>
      <c r="G195" s="28">
        <f>IF($B195="","",Sätze!$S195)</f>
        <v/>
      </c>
      <c r="H195" s="15">
        <f>IF($B195="","",ROUND(N($G195)*Ökonomie!$C$5,2))</f>
        <v/>
      </c>
      <c r="I195" s="15">
        <f>IF($B195="","",Sätze!$T195)</f>
        <v/>
      </c>
      <c r="J195" s="15">
        <f>IF($B195="","",ROUND(N($F195)-N($H195)-N($I195),2))</f>
        <v/>
      </c>
      <c r="K195" s="15">
        <f>IF(OR($B195="",N(Sätze!$J195)*N(Sätze!$K195)=0),"",ROUND($J195/(Sätze!$J195*Sätze!$K195),2))</f>
        <v/>
      </c>
      <c r="L195" s="15">
        <f>IF(OR($B195="",N($G195)=0),"",ROUND($J195/$G195,2))</f>
        <v/>
      </c>
    </row>
    <row r="196">
      <c r="A196" s="10">
        <f>IF(Sätze!$B196="","",Sätze!$A196)</f>
        <v/>
      </c>
      <c r="B196" s="10">
        <f>IF(Sätze!$B196="","",Sätze!$B196)</f>
        <v/>
      </c>
      <c r="C196" s="10">
        <f>IF($B196="","",Sätze!$E196)</f>
        <v/>
      </c>
      <c r="D196" s="15">
        <f>IF($B196="","",Sätze!$Q196)</f>
        <v/>
      </c>
      <c r="E196" s="15">
        <f>IF($B196="","",IFERROR(INDEX(Ökonomie!$C$9:$C$88,MATCH($B196,Ökonomie!$B$9:$B$88,0)),0))</f>
        <v/>
      </c>
      <c r="F196" s="15">
        <f>IF($B196="","",ROUND(N($D196)*N($E196),2))</f>
        <v/>
      </c>
      <c r="G196" s="28">
        <f>IF($B196="","",Sätze!$S196)</f>
        <v/>
      </c>
      <c r="H196" s="15">
        <f>IF($B196="","",ROUND(N($G196)*Ökonomie!$C$5,2))</f>
        <v/>
      </c>
      <c r="I196" s="15">
        <f>IF($B196="","",Sätze!$T196)</f>
        <v/>
      </c>
      <c r="J196" s="15">
        <f>IF($B196="","",ROUND(N($F196)-N($H196)-N($I196),2))</f>
        <v/>
      </c>
      <c r="K196" s="15">
        <f>IF(OR($B196="",N(Sätze!$J196)*N(Sätze!$K196)=0),"",ROUND($J196/(Sätze!$J196*Sätze!$K196),2))</f>
        <v/>
      </c>
      <c r="L196" s="15">
        <f>IF(OR($B196="",N($G196)=0),"",ROUND($J196/$G196,2))</f>
        <v/>
      </c>
    </row>
    <row r="197">
      <c r="A197" s="10">
        <f>IF(Sätze!$B197="","",Sätze!$A197)</f>
        <v/>
      </c>
      <c r="B197" s="10">
        <f>IF(Sätze!$B197="","",Sätze!$B197)</f>
        <v/>
      </c>
      <c r="C197" s="10">
        <f>IF($B197="","",Sätze!$E197)</f>
        <v/>
      </c>
      <c r="D197" s="15">
        <f>IF($B197="","",Sätze!$Q197)</f>
        <v/>
      </c>
      <c r="E197" s="15">
        <f>IF($B197="","",IFERROR(INDEX(Ökonomie!$C$9:$C$88,MATCH($B197,Ökonomie!$B$9:$B$88,0)),0))</f>
        <v/>
      </c>
      <c r="F197" s="15">
        <f>IF($B197="","",ROUND(N($D197)*N($E197),2))</f>
        <v/>
      </c>
      <c r="G197" s="28">
        <f>IF($B197="","",Sätze!$S197)</f>
        <v/>
      </c>
      <c r="H197" s="15">
        <f>IF($B197="","",ROUND(N($G197)*Ökonomie!$C$5,2))</f>
        <v/>
      </c>
      <c r="I197" s="15">
        <f>IF($B197="","",Sätze!$T197)</f>
        <v/>
      </c>
      <c r="J197" s="15">
        <f>IF($B197="","",ROUND(N($F197)-N($H197)-N($I197),2))</f>
        <v/>
      </c>
      <c r="K197" s="15">
        <f>IF(OR($B197="",N(Sätze!$J197)*N(Sätze!$K197)=0),"",ROUND($J197/(Sätze!$J197*Sätze!$K197),2))</f>
        <v/>
      </c>
      <c r="L197" s="15">
        <f>IF(OR($B197="",N($G197)=0),"",ROUND($J197/$G197,2))</f>
        <v/>
      </c>
    </row>
    <row r="198">
      <c r="A198" s="10">
        <f>IF(Sätze!$B198="","",Sätze!$A198)</f>
        <v/>
      </c>
      <c r="B198" s="10">
        <f>IF(Sätze!$B198="","",Sätze!$B198)</f>
        <v/>
      </c>
      <c r="C198" s="10">
        <f>IF($B198="","",Sätze!$E198)</f>
        <v/>
      </c>
      <c r="D198" s="15">
        <f>IF($B198="","",Sätze!$Q198)</f>
        <v/>
      </c>
      <c r="E198" s="15">
        <f>IF($B198="","",IFERROR(INDEX(Ökonomie!$C$9:$C$88,MATCH($B198,Ökonomie!$B$9:$B$88,0)),0))</f>
        <v/>
      </c>
      <c r="F198" s="15">
        <f>IF($B198="","",ROUND(N($D198)*N($E198),2))</f>
        <v/>
      </c>
      <c r="G198" s="28">
        <f>IF($B198="","",Sätze!$S198)</f>
        <v/>
      </c>
      <c r="H198" s="15">
        <f>IF($B198="","",ROUND(N($G198)*Ökonomie!$C$5,2))</f>
        <v/>
      </c>
      <c r="I198" s="15">
        <f>IF($B198="","",Sätze!$T198)</f>
        <v/>
      </c>
      <c r="J198" s="15">
        <f>IF($B198="","",ROUND(N($F198)-N($H198)-N($I198),2))</f>
        <v/>
      </c>
      <c r="K198" s="15">
        <f>IF(OR($B198="",N(Sätze!$J198)*N(Sätze!$K198)=0),"",ROUND($J198/(Sätze!$J198*Sätze!$K198),2))</f>
        <v/>
      </c>
      <c r="L198" s="15">
        <f>IF(OR($B198="",N($G198)=0),"",ROUND($J198/$G198,2))</f>
        <v/>
      </c>
    </row>
    <row r="199">
      <c r="A199" s="10">
        <f>IF(Sätze!$B199="","",Sätze!$A199)</f>
        <v/>
      </c>
      <c r="B199" s="10">
        <f>IF(Sätze!$B199="","",Sätze!$B199)</f>
        <v/>
      </c>
      <c r="C199" s="10">
        <f>IF($B199="","",Sätze!$E199)</f>
        <v/>
      </c>
      <c r="D199" s="15">
        <f>IF($B199="","",Sätze!$Q199)</f>
        <v/>
      </c>
      <c r="E199" s="15">
        <f>IF($B199="","",IFERROR(INDEX(Ökonomie!$C$9:$C$88,MATCH($B199,Ökonomie!$B$9:$B$88,0)),0))</f>
        <v/>
      </c>
      <c r="F199" s="15">
        <f>IF($B199="","",ROUND(N($D199)*N($E199),2))</f>
        <v/>
      </c>
      <c r="G199" s="28">
        <f>IF($B199="","",Sätze!$S199)</f>
        <v/>
      </c>
      <c r="H199" s="15">
        <f>IF($B199="","",ROUND(N($G199)*Ökonomie!$C$5,2))</f>
        <v/>
      </c>
      <c r="I199" s="15">
        <f>IF($B199="","",Sätze!$T199)</f>
        <v/>
      </c>
      <c r="J199" s="15">
        <f>IF($B199="","",ROUND(N($F199)-N($H199)-N($I199),2))</f>
        <v/>
      </c>
      <c r="K199" s="15">
        <f>IF(OR($B199="",N(Sätze!$J199)*N(Sätze!$K199)=0),"",ROUND($J199/(Sätze!$J199*Sätze!$K199),2))</f>
        <v/>
      </c>
      <c r="L199" s="15">
        <f>IF(OR($B199="",N($G199)=0),"",ROUND($J199/$G199,2))</f>
        <v/>
      </c>
    </row>
    <row r="200">
      <c r="A200" s="10">
        <f>IF(Sätze!$B200="","",Sätze!$A200)</f>
        <v/>
      </c>
      <c r="B200" s="10">
        <f>IF(Sätze!$B200="","",Sätze!$B200)</f>
        <v/>
      </c>
      <c r="C200" s="10">
        <f>IF($B200="","",Sätze!$E200)</f>
        <v/>
      </c>
      <c r="D200" s="15">
        <f>IF($B200="","",Sätze!$Q200)</f>
        <v/>
      </c>
      <c r="E200" s="15">
        <f>IF($B200="","",IFERROR(INDEX(Ökonomie!$C$9:$C$88,MATCH($B200,Ökonomie!$B$9:$B$88,0)),0))</f>
        <v/>
      </c>
      <c r="F200" s="15">
        <f>IF($B200="","",ROUND(N($D200)*N($E200),2))</f>
        <v/>
      </c>
      <c r="G200" s="28">
        <f>IF($B200="","",Sätze!$S200)</f>
        <v/>
      </c>
      <c r="H200" s="15">
        <f>IF($B200="","",ROUND(N($G200)*Ökonomie!$C$5,2))</f>
        <v/>
      </c>
      <c r="I200" s="15">
        <f>IF($B200="","",Sätze!$T200)</f>
        <v/>
      </c>
      <c r="J200" s="15">
        <f>IF($B200="","",ROUND(N($F200)-N($H200)-N($I200),2))</f>
        <v/>
      </c>
      <c r="K200" s="15">
        <f>IF(OR($B200="",N(Sätze!$J200)*N(Sätze!$K200)=0),"",ROUND($J200/(Sätze!$J200*Sätze!$K200),2))</f>
        <v/>
      </c>
      <c r="L200" s="15">
        <f>IF(OR($B200="",N($G200)=0),"",ROUND($J200/$G200,2))</f>
        <v/>
      </c>
    </row>
    <row r="201">
      <c r="A201" s="10">
        <f>IF(Sätze!$B201="","",Sätze!$A201)</f>
        <v/>
      </c>
      <c r="B201" s="10">
        <f>IF(Sätze!$B201="","",Sätze!$B201)</f>
        <v/>
      </c>
      <c r="C201" s="10">
        <f>IF($B201="","",Sätze!$E201)</f>
        <v/>
      </c>
      <c r="D201" s="15">
        <f>IF($B201="","",Sätze!$Q201)</f>
        <v/>
      </c>
      <c r="E201" s="15">
        <f>IF($B201="","",IFERROR(INDEX(Ökonomie!$C$9:$C$88,MATCH($B201,Ökonomie!$B$9:$B$88,0)),0))</f>
        <v/>
      </c>
      <c r="F201" s="15">
        <f>IF($B201="","",ROUND(N($D201)*N($E201),2))</f>
        <v/>
      </c>
      <c r="G201" s="28">
        <f>IF($B201="","",Sätze!$S201)</f>
        <v/>
      </c>
      <c r="H201" s="15">
        <f>IF($B201="","",ROUND(N($G201)*Ökonomie!$C$5,2))</f>
        <v/>
      </c>
      <c r="I201" s="15">
        <f>IF($B201="","",Sätze!$T201)</f>
        <v/>
      </c>
      <c r="J201" s="15">
        <f>IF($B201="","",ROUND(N($F201)-N($H201)-N($I201),2))</f>
        <v/>
      </c>
      <c r="K201" s="15">
        <f>IF(OR($B201="",N(Sätze!$J201)*N(Sätze!$K201)=0),"",ROUND($J201/(Sätze!$J201*Sätze!$K201),2))</f>
        <v/>
      </c>
      <c r="L201" s="15">
        <f>IF(OR($B201="",N($G201)=0),"",ROUND($J201/$G201,2))</f>
        <v/>
      </c>
    </row>
    <row r="202">
      <c r="A202" s="10">
        <f>IF(Sätze!$B202="","",Sätze!$A202)</f>
        <v/>
      </c>
      <c r="B202" s="10">
        <f>IF(Sätze!$B202="","",Sätze!$B202)</f>
        <v/>
      </c>
      <c r="C202" s="10">
        <f>IF($B202="","",Sätze!$E202)</f>
        <v/>
      </c>
      <c r="D202" s="15">
        <f>IF($B202="","",Sätze!$Q202)</f>
        <v/>
      </c>
      <c r="E202" s="15">
        <f>IF($B202="","",IFERROR(INDEX(Ökonomie!$C$9:$C$88,MATCH($B202,Ökonomie!$B$9:$B$88,0)),0))</f>
        <v/>
      </c>
      <c r="F202" s="15">
        <f>IF($B202="","",ROUND(N($D202)*N($E202),2))</f>
        <v/>
      </c>
      <c r="G202" s="28">
        <f>IF($B202="","",Sätze!$S202)</f>
        <v/>
      </c>
      <c r="H202" s="15">
        <f>IF($B202="","",ROUND(N($G202)*Ökonomie!$C$5,2))</f>
        <v/>
      </c>
      <c r="I202" s="15">
        <f>IF($B202="","",Sätze!$T202)</f>
        <v/>
      </c>
      <c r="J202" s="15">
        <f>IF($B202="","",ROUND(N($F202)-N($H202)-N($I202),2))</f>
        <v/>
      </c>
      <c r="K202" s="15">
        <f>IF(OR($B202="",N(Sätze!$J202)*N(Sätze!$K202)=0),"",ROUND($J202/(Sätze!$J202*Sätze!$K202),2))</f>
        <v/>
      </c>
      <c r="L202" s="15">
        <f>IF(OR($B202="",N($G202)=0),"",ROUND($J202/$G202,2))</f>
        <v/>
      </c>
    </row>
    <row r="203">
      <c r="A203" s="10">
        <f>IF(Sätze!$B203="","",Sätze!$A203)</f>
        <v/>
      </c>
      <c r="B203" s="10">
        <f>IF(Sätze!$B203="","",Sätze!$B203)</f>
        <v/>
      </c>
      <c r="C203" s="10">
        <f>IF($B203="","",Sätze!$E203)</f>
        <v/>
      </c>
      <c r="D203" s="15">
        <f>IF($B203="","",Sätze!$Q203)</f>
        <v/>
      </c>
      <c r="E203" s="15">
        <f>IF($B203="","",IFERROR(INDEX(Ökonomie!$C$9:$C$88,MATCH($B203,Ökonomie!$B$9:$B$88,0)),0))</f>
        <v/>
      </c>
      <c r="F203" s="15">
        <f>IF($B203="","",ROUND(N($D203)*N($E203),2))</f>
        <v/>
      </c>
      <c r="G203" s="28">
        <f>IF($B203="","",Sätze!$S203)</f>
        <v/>
      </c>
      <c r="H203" s="15">
        <f>IF($B203="","",ROUND(N($G203)*Ökonomie!$C$5,2))</f>
        <v/>
      </c>
      <c r="I203" s="15">
        <f>IF($B203="","",Sätze!$T203)</f>
        <v/>
      </c>
      <c r="J203" s="15">
        <f>IF($B203="","",ROUND(N($F203)-N($H203)-N($I203),2))</f>
        <v/>
      </c>
      <c r="K203" s="15">
        <f>IF(OR($B203="",N(Sätze!$J203)*N(Sätze!$K203)=0),"",ROUND($J203/(Sätze!$J203*Sätze!$K203),2))</f>
        <v/>
      </c>
      <c r="L203" s="15">
        <f>IF(OR($B203="",N($G203)=0),"",ROUND($J203/$G203,2))</f>
        <v/>
      </c>
    </row>
    <row r="204">
      <c r="A204" s="10">
        <f>IF(Sätze!$B204="","",Sätze!$A204)</f>
        <v/>
      </c>
      <c r="B204" s="10">
        <f>IF(Sätze!$B204="","",Sätze!$B204)</f>
        <v/>
      </c>
      <c r="C204" s="10">
        <f>IF($B204="","",Sätze!$E204)</f>
        <v/>
      </c>
      <c r="D204" s="15">
        <f>IF($B204="","",Sätze!$Q204)</f>
        <v/>
      </c>
      <c r="E204" s="15">
        <f>IF($B204="","",IFERROR(INDEX(Ökonomie!$C$9:$C$88,MATCH($B204,Ökonomie!$B$9:$B$88,0)),0))</f>
        <v/>
      </c>
      <c r="F204" s="15">
        <f>IF($B204="","",ROUND(N($D204)*N($E204),2))</f>
        <v/>
      </c>
      <c r="G204" s="28">
        <f>IF($B204="","",Sätze!$S204)</f>
        <v/>
      </c>
      <c r="H204" s="15">
        <f>IF($B204="","",ROUND(N($G204)*Ökonomie!$C$5,2))</f>
        <v/>
      </c>
      <c r="I204" s="15">
        <f>IF($B204="","",Sätze!$T204)</f>
        <v/>
      </c>
      <c r="J204" s="15">
        <f>IF($B204="","",ROUND(N($F204)-N($H204)-N($I204),2))</f>
        <v/>
      </c>
      <c r="K204" s="15">
        <f>IF(OR($B204="",N(Sätze!$J204)*N(Sätze!$K204)=0),"",ROUND($J204/(Sätze!$J204*Sätze!$K204),2))</f>
        <v/>
      </c>
      <c r="L204" s="15">
        <f>IF(OR($B204="",N($G204)=0),"",ROUND($J204/$G204,2))</f>
        <v/>
      </c>
    </row>
    <row r="205">
      <c r="A205" s="10">
        <f>IF(Sätze!$B205="","",Sätze!$A205)</f>
        <v/>
      </c>
      <c r="B205" s="10">
        <f>IF(Sätze!$B205="","",Sätze!$B205)</f>
        <v/>
      </c>
      <c r="C205" s="10">
        <f>IF($B205="","",Sätze!$E205)</f>
        <v/>
      </c>
      <c r="D205" s="15">
        <f>IF($B205="","",Sätze!$Q205)</f>
        <v/>
      </c>
      <c r="E205" s="15">
        <f>IF($B205="","",IFERROR(INDEX(Ökonomie!$C$9:$C$88,MATCH($B205,Ökonomie!$B$9:$B$88,0)),0))</f>
        <v/>
      </c>
      <c r="F205" s="15">
        <f>IF($B205="","",ROUND(N($D205)*N($E205),2))</f>
        <v/>
      </c>
      <c r="G205" s="28">
        <f>IF($B205="","",Sätze!$S205)</f>
        <v/>
      </c>
      <c r="H205" s="15">
        <f>IF($B205="","",ROUND(N($G205)*Ökonomie!$C$5,2))</f>
        <v/>
      </c>
      <c r="I205" s="15">
        <f>IF($B205="","",Sätze!$T205)</f>
        <v/>
      </c>
      <c r="J205" s="15">
        <f>IF($B205="","",ROUND(N($F205)-N($H205)-N($I205),2))</f>
        <v/>
      </c>
      <c r="K205" s="15">
        <f>IF(OR($B205="",N(Sätze!$J205)*N(Sätze!$K205)=0),"",ROUND($J205/(Sätze!$J205*Sätze!$K205),2))</f>
        <v/>
      </c>
      <c r="L205" s="15">
        <f>IF(OR($B205="",N($G205)=0),"",ROUND($J205/$G205,2))</f>
        <v/>
      </c>
    </row>
    <row r="206">
      <c r="A206" s="10">
        <f>IF(Sätze!$B206="","",Sätze!$A206)</f>
        <v/>
      </c>
      <c r="B206" s="10">
        <f>IF(Sätze!$B206="","",Sätze!$B206)</f>
        <v/>
      </c>
      <c r="C206" s="10">
        <f>IF($B206="","",Sätze!$E206)</f>
        <v/>
      </c>
      <c r="D206" s="15">
        <f>IF($B206="","",Sätze!$Q206)</f>
        <v/>
      </c>
      <c r="E206" s="15">
        <f>IF($B206="","",IFERROR(INDEX(Ökonomie!$C$9:$C$88,MATCH($B206,Ökonomie!$B$9:$B$88,0)),0))</f>
        <v/>
      </c>
      <c r="F206" s="15">
        <f>IF($B206="","",ROUND(N($D206)*N($E206),2))</f>
        <v/>
      </c>
      <c r="G206" s="28">
        <f>IF($B206="","",Sätze!$S206)</f>
        <v/>
      </c>
      <c r="H206" s="15">
        <f>IF($B206="","",ROUND(N($G206)*Ökonomie!$C$5,2))</f>
        <v/>
      </c>
      <c r="I206" s="15">
        <f>IF($B206="","",Sätze!$T206)</f>
        <v/>
      </c>
      <c r="J206" s="15">
        <f>IF($B206="","",ROUND(N($F206)-N($H206)-N($I206),2))</f>
        <v/>
      </c>
      <c r="K206" s="15">
        <f>IF(OR($B206="",N(Sätze!$J206)*N(Sätze!$K206)=0),"",ROUND($J206/(Sätze!$J206*Sätze!$K206),2))</f>
        <v/>
      </c>
      <c r="L206" s="15">
        <f>IF(OR($B206="",N($G206)=0),"",ROUND($J206/$G206,2))</f>
        <v/>
      </c>
    </row>
    <row r="207">
      <c r="A207" s="10">
        <f>IF(Sätze!$B207="","",Sätze!$A207)</f>
        <v/>
      </c>
      <c r="B207" s="10">
        <f>IF(Sätze!$B207="","",Sätze!$B207)</f>
        <v/>
      </c>
      <c r="C207" s="10">
        <f>IF($B207="","",Sätze!$E207)</f>
        <v/>
      </c>
      <c r="D207" s="15">
        <f>IF($B207="","",Sätze!$Q207)</f>
        <v/>
      </c>
      <c r="E207" s="15">
        <f>IF($B207="","",IFERROR(INDEX(Ökonomie!$C$9:$C$88,MATCH($B207,Ökonomie!$B$9:$B$88,0)),0))</f>
        <v/>
      </c>
      <c r="F207" s="15">
        <f>IF($B207="","",ROUND(N($D207)*N($E207),2))</f>
        <v/>
      </c>
      <c r="G207" s="28">
        <f>IF($B207="","",Sätze!$S207)</f>
        <v/>
      </c>
      <c r="H207" s="15">
        <f>IF($B207="","",ROUND(N($G207)*Ökonomie!$C$5,2))</f>
        <v/>
      </c>
      <c r="I207" s="15">
        <f>IF($B207="","",Sätze!$T207)</f>
        <v/>
      </c>
      <c r="J207" s="15">
        <f>IF($B207="","",ROUND(N($F207)-N($H207)-N($I207),2))</f>
        <v/>
      </c>
      <c r="K207" s="15">
        <f>IF(OR($B207="",N(Sätze!$J207)*N(Sätze!$K207)=0),"",ROUND($J207/(Sätze!$J207*Sätze!$K207),2))</f>
        <v/>
      </c>
      <c r="L207" s="15">
        <f>IF(OR($B207="",N($G207)=0),"",ROUND($J207/$G207,2))</f>
        <v/>
      </c>
    </row>
    <row r="208">
      <c r="A208" s="10">
        <f>IF(Sätze!$B208="","",Sätze!$A208)</f>
        <v/>
      </c>
      <c r="B208" s="10">
        <f>IF(Sätze!$B208="","",Sätze!$B208)</f>
        <v/>
      </c>
      <c r="C208" s="10">
        <f>IF($B208="","",Sätze!$E208)</f>
        <v/>
      </c>
      <c r="D208" s="15">
        <f>IF($B208="","",Sätze!$Q208)</f>
        <v/>
      </c>
      <c r="E208" s="15">
        <f>IF($B208="","",IFERROR(INDEX(Ökonomie!$C$9:$C$88,MATCH($B208,Ökonomie!$B$9:$B$88,0)),0))</f>
        <v/>
      </c>
      <c r="F208" s="15">
        <f>IF($B208="","",ROUND(N($D208)*N($E208),2))</f>
        <v/>
      </c>
      <c r="G208" s="28">
        <f>IF($B208="","",Sätze!$S208)</f>
        <v/>
      </c>
      <c r="H208" s="15">
        <f>IF($B208="","",ROUND(N($G208)*Ökonomie!$C$5,2))</f>
        <v/>
      </c>
      <c r="I208" s="15">
        <f>IF($B208="","",Sätze!$T208)</f>
        <v/>
      </c>
      <c r="J208" s="15">
        <f>IF($B208="","",ROUND(N($F208)-N($H208)-N($I208),2))</f>
        <v/>
      </c>
      <c r="K208" s="15">
        <f>IF(OR($B208="",N(Sätze!$J208)*N(Sätze!$K208)=0),"",ROUND($J208/(Sätze!$J208*Sätze!$K208),2))</f>
        <v/>
      </c>
      <c r="L208" s="15">
        <f>IF(OR($B208="",N($G208)=0),"",ROUND($J208/$G208,2))</f>
        <v/>
      </c>
    </row>
    <row r="209">
      <c r="A209" s="10">
        <f>IF(Sätze!$B209="","",Sätze!$A209)</f>
        <v/>
      </c>
      <c r="B209" s="10">
        <f>IF(Sätze!$B209="","",Sätze!$B209)</f>
        <v/>
      </c>
      <c r="C209" s="10">
        <f>IF($B209="","",Sätze!$E209)</f>
        <v/>
      </c>
      <c r="D209" s="15">
        <f>IF($B209="","",Sätze!$Q209)</f>
        <v/>
      </c>
      <c r="E209" s="15">
        <f>IF($B209="","",IFERROR(INDEX(Ökonomie!$C$9:$C$88,MATCH($B209,Ökonomie!$B$9:$B$88,0)),0))</f>
        <v/>
      </c>
      <c r="F209" s="15">
        <f>IF($B209="","",ROUND(N($D209)*N($E209),2))</f>
        <v/>
      </c>
      <c r="G209" s="28">
        <f>IF($B209="","",Sätze!$S209)</f>
        <v/>
      </c>
      <c r="H209" s="15">
        <f>IF($B209="","",ROUND(N($G209)*Ökonomie!$C$5,2))</f>
        <v/>
      </c>
      <c r="I209" s="15">
        <f>IF($B209="","",Sätze!$T209)</f>
        <v/>
      </c>
      <c r="J209" s="15">
        <f>IF($B209="","",ROUND(N($F209)-N($H209)-N($I209),2))</f>
        <v/>
      </c>
      <c r="K209" s="15">
        <f>IF(OR($B209="",N(Sätze!$J209)*N(Sätze!$K209)=0),"",ROUND($J209/(Sätze!$J209*Sätze!$K209),2))</f>
        <v/>
      </c>
      <c r="L209" s="15">
        <f>IF(OR($B209="",N($G209)=0),"",ROUND($J209/$G209,2))</f>
        <v/>
      </c>
    </row>
    <row r="210">
      <c r="A210" s="10">
        <f>IF(Sätze!$B210="","",Sätze!$A210)</f>
        <v/>
      </c>
      <c r="B210" s="10">
        <f>IF(Sätze!$B210="","",Sätze!$B210)</f>
        <v/>
      </c>
      <c r="C210" s="10">
        <f>IF($B210="","",Sätze!$E210)</f>
        <v/>
      </c>
      <c r="D210" s="15">
        <f>IF($B210="","",Sätze!$Q210)</f>
        <v/>
      </c>
      <c r="E210" s="15">
        <f>IF($B210="","",IFERROR(INDEX(Ökonomie!$C$9:$C$88,MATCH($B210,Ökonomie!$B$9:$B$88,0)),0))</f>
        <v/>
      </c>
      <c r="F210" s="15">
        <f>IF($B210="","",ROUND(N($D210)*N($E210),2))</f>
        <v/>
      </c>
      <c r="G210" s="28">
        <f>IF($B210="","",Sätze!$S210)</f>
        <v/>
      </c>
      <c r="H210" s="15">
        <f>IF($B210="","",ROUND(N($G210)*Ökonomie!$C$5,2))</f>
        <v/>
      </c>
      <c r="I210" s="15">
        <f>IF($B210="","",Sätze!$T210)</f>
        <v/>
      </c>
      <c r="J210" s="15">
        <f>IF($B210="","",ROUND(N($F210)-N($H210)-N($I210),2))</f>
        <v/>
      </c>
      <c r="K210" s="15">
        <f>IF(OR($B210="",N(Sätze!$J210)*N(Sätze!$K210)=0),"",ROUND($J210/(Sätze!$J210*Sätze!$K210),2))</f>
        <v/>
      </c>
      <c r="L210" s="15">
        <f>IF(OR($B210="",N($G210)=0),"",ROUND($J210/$G210,2))</f>
        <v/>
      </c>
    </row>
    <row r="211">
      <c r="A211" s="10">
        <f>IF(Sätze!$B211="","",Sätze!$A211)</f>
        <v/>
      </c>
      <c r="B211" s="10">
        <f>IF(Sätze!$B211="","",Sätze!$B211)</f>
        <v/>
      </c>
      <c r="C211" s="10">
        <f>IF($B211="","",Sätze!$E211)</f>
        <v/>
      </c>
      <c r="D211" s="15">
        <f>IF($B211="","",Sätze!$Q211)</f>
        <v/>
      </c>
      <c r="E211" s="15">
        <f>IF($B211="","",IFERROR(INDEX(Ökonomie!$C$9:$C$88,MATCH($B211,Ökonomie!$B$9:$B$88,0)),0))</f>
        <v/>
      </c>
      <c r="F211" s="15">
        <f>IF($B211="","",ROUND(N($D211)*N($E211),2))</f>
        <v/>
      </c>
      <c r="G211" s="28">
        <f>IF($B211="","",Sätze!$S211)</f>
        <v/>
      </c>
      <c r="H211" s="15">
        <f>IF($B211="","",ROUND(N($G211)*Ökonomie!$C$5,2))</f>
        <v/>
      </c>
      <c r="I211" s="15">
        <f>IF($B211="","",Sätze!$T211)</f>
        <v/>
      </c>
      <c r="J211" s="15">
        <f>IF($B211="","",ROUND(N($F211)-N($H211)-N($I211),2))</f>
        <v/>
      </c>
      <c r="K211" s="15">
        <f>IF(OR($B211="",N(Sätze!$J211)*N(Sätze!$K211)=0),"",ROUND($J211/(Sätze!$J211*Sätze!$K211),2))</f>
        <v/>
      </c>
      <c r="L211" s="15">
        <f>IF(OR($B211="",N($G211)=0),"",ROUND($J211/$G211,2))</f>
        <v/>
      </c>
    </row>
    <row r="212">
      <c r="A212" s="10">
        <f>IF(Sätze!$B212="","",Sätze!$A212)</f>
        <v/>
      </c>
      <c r="B212" s="10">
        <f>IF(Sätze!$B212="","",Sätze!$B212)</f>
        <v/>
      </c>
      <c r="C212" s="10">
        <f>IF($B212="","",Sätze!$E212)</f>
        <v/>
      </c>
      <c r="D212" s="15">
        <f>IF($B212="","",Sätze!$Q212)</f>
        <v/>
      </c>
      <c r="E212" s="15">
        <f>IF($B212="","",IFERROR(INDEX(Ökonomie!$C$9:$C$88,MATCH($B212,Ökonomie!$B$9:$B$88,0)),0))</f>
        <v/>
      </c>
      <c r="F212" s="15">
        <f>IF($B212="","",ROUND(N($D212)*N($E212),2))</f>
        <v/>
      </c>
      <c r="G212" s="28">
        <f>IF($B212="","",Sätze!$S212)</f>
        <v/>
      </c>
      <c r="H212" s="15">
        <f>IF($B212="","",ROUND(N($G212)*Ökonomie!$C$5,2))</f>
        <v/>
      </c>
      <c r="I212" s="15">
        <f>IF($B212="","",Sätze!$T212)</f>
        <v/>
      </c>
      <c r="J212" s="15">
        <f>IF($B212="","",ROUND(N($F212)-N($H212)-N($I212),2))</f>
        <v/>
      </c>
      <c r="K212" s="15">
        <f>IF(OR($B212="",N(Sätze!$J212)*N(Sätze!$K212)=0),"",ROUND($J212/(Sätze!$J212*Sätze!$K212),2))</f>
        <v/>
      </c>
      <c r="L212" s="15">
        <f>IF(OR($B212="",N($G212)=0),"",ROUND($J212/$G212,2))</f>
        <v/>
      </c>
    </row>
    <row r="213">
      <c r="A213" s="10">
        <f>IF(Sätze!$B213="","",Sätze!$A213)</f>
        <v/>
      </c>
      <c r="B213" s="10">
        <f>IF(Sätze!$B213="","",Sätze!$B213)</f>
        <v/>
      </c>
      <c r="C213" s="10">
        <f>IF($B213="","",Sätze!$E213)</f>
        <v/>
      </c>
      <c r="D213" s="15">
        <f>IF($B213="","",Sätze!$Q213)</f>
        <v/>
      </c>
      <c r="E213" s="15">
        <f>IF($B213="","",IFERROR(INDEX(Ökonomie!$C$9:$C$88,MATCH($B213,Ökonomie!$B$9:$B$88,0)),0))</f>
        <v/>
      </c>
      <c r="F213" s="15">
        <f>IF($B213="","",ROUND(N($D213)*N($E213),2))</f>
        <v/>
      </c>
      <c r="G213" s="28">
        <f>IF($B213="","",Sätze!$S213)</f>
        <v/>
      </c>
      <c r="H213" s="15">
        <f>IF($B213="","",ROUND(N($G213)*Ökonomie!$C$5,2))</f>
        <v/>
      </c>
      <c r="I213" s="15">
        <f>IF($B213="","",Sätze!$T213)</f>
        <v/>
      </c>
      <c r="J213" s="15">
        <f>IF($B213="","",ROUND(N($F213)-N($H213)-N($I213),2))</f>
        <v/>
      </c>
      <c r="K213" s="15">
        <f>IF(OR($B213="",N(Sätze!$J213)*N(Sätze!$K213)=0),"",ROUND($J213/(Sätze!$J213*Sätze!$K213),2))</f>
        <v/>
      </c>
      <c r="L213" s="15">
        <f>IF(OR($B213="",N($G213)=0),"",ROUND($J213/$G213,2))</f>
        <v/>
      </c>
    </row>
    <row r="214">
      <c r="A214" s="10">
        <f>IF(Sätze!$B214="","",Sätze!$A214)</f>
        <v/>
      </c>
      <c r="B214" s="10">
        <f>IF(Sätze!$B214="","",Sätze!$B214)</f>
        <v/>
      </c>
      <c r="C214" s="10">
        <f>IF($B214="","",Sätze!$E214)</f>
        <v/>
      </c>
      <c r="D214" s="15">
        <f>IF($B214="","",Sätze!$Q214)</f>
        <v/>
      </c>
      <c r="E214" s="15">
        <f>IF($B214="","",IFERROR(INDEX(Ökonomie!$C$9:$C$88,MATCH($B214,Ökonomie!$B$9:$B$88,0)),0))</f>
        <v/>
      </c>
      <c r="F214" s="15">
        <f>IF($B214="","",ROUND(N($D214)*N($E214),2))</f>
        <v/>
      </c>
      <c r="G214" s="28">
        <f>IF($B214="","",Sätze!$S214)</f>
        <v/>
      </c>
      <c r="H214" s="15">
        <f>IF($B214="","",ROUND(N($G214)*Ökonomie!$C$5,2))</f>
        <v/>
      </c>
      <c r="I214" s="15">
        <f>IF($B214="","",Sätze!$T214)</f>
        <v/>
      </c>
      <c r="J214" s="15">
        <f>IF($B214="","",ROUND(N($F214)-N($H214)-N($I214),2))</f>
        <v/>
      </c>
      <c r="K214" s="15">
        <f>IF(OR($B214="",N(Sätze!$J214)*N(Sätze!$K214)=0),"",ROUND($J214/(Sätze!$J214*Sätze!$K214),2))</f>
        <v/>
      </c>
      <c r="L214" s="15">
        <f>IF(OR($B214="",N($G214)=0),"",ROUND($J214/$G214,2))</f>
        <v/>
      </c>
    </row>
    <row r="215">
      <c r="A215" s="10">
        <f>IF(Sätze!$B215="","",Sätze!$A215)</f>
        <v/>
      </c>
      <c r="B215" s="10">
        <f>IF(Sätze!$B215="","",Sätze!$B215)</f>
        <v/>
      </c>
      <c r="C215" s="10">
        <f>IF($B215="","",Sätze!$E215)</f>
        <v/>
      </c>
      <c r="D215" s="15">
        <f>IF($B215="","",Sätze!$Q215)</f>
        <v/>
      </c>
      <c r="E215" s="15">
        <f>IF($B215="","",IFERROR(INDEX(Ökonomie!$C$9:$C$88,MATCH($B215,Ökonomie!$B$9:$B$88,0)),0))</f>
        <v/>
      </c>
      <c r="F215" s="15">
        <f>IF($B215="","",ROUND(N($D215)*N($E215),2))</f>
        <v/>
      </c>
      <c r="G215" s="28">
        <f>IF($B215="","",Sätze!$S215)</f>
        <v/>
      </c>
      <c r="H215" s="15">
        <f>IF($B215="","",ROUND(N($G215)*Ökonomie!$C$5,2))</f>
        <v/>
      </c>
      <c r="I215" s="15">
        <f>IF($B215="","",Sätze!$T215)</f>
        <v/>
      </c>
      <c r="J215" s="15">
        <f>IF($B215="","",ROUND(N($F215)-N($H215)-N($I215),2))</f>
        <v/>
      </c>
      <c r="K215" s="15">
        <f>IF(OR($B215="",N(Sätze!$J215)*N(Sätze!$K215)=0),"",ROUND($J215/(Sätze!$J215*Sätze!$K215),2))</f>
        <v/>
      </c>
      <c r="L215" s="15">
        <f>IF(OR($B215="",N($G215)=0),"",ROUND($J215/$G215,2))</f>
        <v/>
      </c>
    </row>
    <row r="216">
      <c r="A216" s="10">
        <f>IF(Sätze!$B216="","",Sätze!$A216)</f>
        <v/>
      </c>
      <c r="B216" s="10">
        <f>IF(Sätze!$B216="","",Sätze!$B216)</f>
        <v/>
      </c>
      <c r="C216" s="10">
        <f>IF($B216="","",Sätze!$E216)</f>
        <v/>
      </c>
      <c r="D216" s="15">
        <f>IF($B216="","",Sätze!$Q216)</f>
        <v/>
      </c>
      <c r="E216" s="15">
        <f>IF($B216="","",IFERROR(INDEX(Ökonomie!$C$9:$C$88,MATCH($B216,Ökonomie!$B$9:$B$88,0)),0))</f>
        <v/>
      </c>
      <c r="F216" s="15">
        <f>IF($B216="","",ROUND(N($D216)*N($E216),2))</f>
        <v/>
      </c>
      <c r="G216" s="28">
        <f>IF($B216="","",Sätze!$S216)</f>
        <v/>
      </c>
      <c r="H216" s="15">
        <f>IF($B216="","",ROUND(N($G216)*Ökonomie!$C$5,2))</f>
        <v/>
      </c>
      <c r="I216" s="15">
        <f>IF($B216="","",Sätze!$T216)</f>
        <v/>
      </c>
      <c r="J216" s="15">
        <f>IF($B216="","",ROUND(N($F216)-N($H216)-N($I216),2))</f>
        <v/>
      </c>
      <c r="K216" s="15">
        <f>IF(OR($B216="",N(Sätze!$J216)*N(Sätze!$K216)=0),"",ROUND($J216/(Sätze!$J216*Sätze!$K216),2))</f>
        <v/>
      </c>
      <c r="L216" s="15">
        <f>IF(OR($B216="",N($G216)=0),"",ROUND($J216/$G216,2))</f>
        <v/>
      </c>
    </row>
    <row r="217">
      <c r="A217" s="10">
        <f>IF(Sätze!$B217="","",Sätze!$A217)</f>
        <v/>
      </c>
      <c r="B217" s="10">
        <f>IF(Sätze!$B217="","",Sätze!$B217)</f>
        <v/>
      </c>
      <c r="C217" s="10">
        <f>IF($B217="","",Sätze!$E217)</f>
        <v/>
      </c>
      <c r="D217" s="15">
        <f>IF($B217="","",Sätze!$Q217)</f>
        <v/>
      </c>
      <c r="E217" s="15">
        <f>IF($B217="","",IFERROR(INDEX(Ökonomie!$C$9:$C$88,MATCH($B217,Ökonomie!$B$9:$B$88,0)),0))</f>
        <v/>
      </c>
      <c r="F217" s="15">
        <f>IF($B217="","",ROUND(N($D217)*N($E217),2))</f>
        <v/>
      </c>
      <c r="G217" s="28">
        <f>IF($B217="","",Sätze!$S217)</f>
        <v/>
      </c>
      <c r="H217" s="15">
        <f>IF($B217="","",ROUND(N($G217)*Ökonomie!$C$5,2))</f>
        <v/>
      </c>
      <c r="I217" s="15">
        <f>IF($B217="","",Sätze!$T217)</f>
        <v/>
      </c>
      <c r="J217" s="15">
        <f>IF($B217="","",ROUND(N($F217)-N($H217)-N($I217),2))</f>
        <v/>
      </c>
      <c r="K217" s="15">
        <f>IF(OR($B217="",N(Sätze!$J217)*N(Sätze!$K217)=0),"",ROUND($J217/(Sätze!$J217*Sätze!$K217),2))</f>
        <v/>
      </c>
      <c r="L217" s="15">
        <f>IF(OR($B217="",N($G217)=0),"",ROUND($J217/$G217,2))</f>
        <v/>
      </c>
    </row>
    <row r="218">
      <c r="A218" s="10">
        <f>IF(Sätze!$B218="","",Sätze!$A218)</f>
        <v/>
      </c>
      <c r="B218" s="10">
        <f>IF(Sätze!$B218="","",Sätze!$B218)</f>
        <v/>
      </c>
      <c r="C218" s="10">
        <f>IF($B218="","",Sätze!$E218)</f>
        <v/>
      </c>
      <c r="D218" s="15">
        <f>IF($B218="","",Sätze!$Q218)</f>
        <v/>
      </c>
      <c r="E218" s="15">
        <f>IF($B218="","",IFERROR(INDEX(Ökonomie!$C$9:$C$88,MATCH($B218,Ökonomie!$B$9:$B$88,0)),0))</f>
        <v/>
      </c>
      <c r="F218" s="15">
        <f>IF($B218="","",ROUND(N($D218)*N($E218),2))</f>
        <v/>
      </c>
      <c r="G218" s="28">
        <f>IF($B218="","",Sätze!$S218)</f>
        <v/>
      </c>
      <c r="H218" s="15">
        <f>IF($B218="","",ROUND(N($G218)*Ökonomie!$C$5,2))</f>
        <v/>
      </c>
      <c r="I218" s="15">
        <f>IF($B218="","",Sätze!$T218)</f>
        <v/>
      </c>
      <c r="J218" s="15">
        <f>IF($B218="","",ROUND(N($F218)-N($H218)-N($I218),2))</f>
        <v/>
      </c>
      <c r="K218" s="15">
        <f>IF(OR($B218="",N(Sätze!$J218)*N(Sätze!$K218)=0),"",ROUND($J218/(Sätze!$J218*Sätze!$K218),2))</f>
        <v/>
      </c>
      <c r="L218" s="15">
        <f>IF(OR($B218="",N($G218)=0),"",ROUND($J218/$G218,2))</f>
        <v/>
      </c>
    </row>
    <row r="219">
      <c r="A219" s="10">
        <f>IF(Sätze!$B219="","",Sätze!$A219)</f>
        <v/>
      </c>
      <c r="B219" s="10">
        <f>IF(Sätze!$B219="","",Sätze!$B219)</f>
        <v/>
      </c>
      <c r="C219" s="10">
        <f>IF($B219="","",Sätze!$E219)</f>
        <v/>
      </c>
      <c r="D219" s="15">
        <f>IF($B219="","",Sätze!$Q219)</f>
        <v/>
      </c>
      <c r="E219" s="15">
        <f>IF($B219="","",IFERROR(INDEX(Ökonomie!$C$9:$C$88,MATCH($B219,Ökonomie!$B$9:$B$88,0)),0))</f>
        <v/>
      </c>
      <c r="F219" s="15">
        <f>IF($B219="","",ROUND(N($D219)*N($E219),2))</f>
        <v/>
      </c>
      <c r="G219" s="28">
        <f>IF($B219="","",Sätze!$S219)</f>
        <v/>
      </c>
      <c r="H219" s="15">
        <f>IF($B219="","",ROUND(N($G219)*Ökonomie!$C$5,2))</f>
        <v/>
      </c>
      <c r="I219" s="15">
        <f>IF($B219="","",Sätze!$T219)</f>
        <v/>
      </c>
      <c r="J219" s="15">
        <f>IF($B219="","",ROUND(N($F219)-N($H219)-N($I219),2))</f>
        <v/>
      </c>
      <c r="K219" s="15">
        <f>IF(OR($B219="",N(Sätze!$J219)*N(Sätze!$K219)=0),"",ROUND($J219/(Sätze!$J219*Sätze!$K219),2))</f>
        <v/>
      </c>
      <c r="L219" s="15">
        <f>IF(OR($B219="",N($G219)=0),"",ROUND($J219/$G219,2))</f>
        <v/>
      </c>
    </row>
    <row r="220">
      <c r="A220" s="10">
        <f>IF(Sätze!$B220="","",Sätze!$A220)</f>
        <v/>
      </c>
      <c r="B220" s="10">
        <f>IF(Sätze!$B220="","",Sätze!$B220)</f>
        <v/>
      </c>
      <c r="C220" s="10">
        <f>IF($B220="","",Sätze!$E220)</f>
        <v/>
      </c>
      <c r="D220" s="15">
        <f>IF($B220="","",Sätze!$Q220)</f>
        <v/>
      </c>
      <c r="E220" s="15">
        <f>IF($B220="","",IFERROR(INDEX(Ökonomie!$C$9:$C$88,MATCH($B220,Ökonomie!$B$9:$B$88,0)),0))</f>
        <v/>
      </c>
      <c r="F220" s="15">
        <f>IF($B220="","",ROUND(N($D220)*N($E220),2))</f>
        <v/>
      </c>
      <c r="G220" s="28">
        <f>IF($B220="","",Sätze!$S220)</f>
        <v/>
      </c>
      <c r="H220" s="15">
        <f>IF($B220="","",ROUND(N($G220)*Ökonomie!$C$5,2))</f>
        <v/>
      </c>
      <c r="I220" s="15">
        <f>IF($B220="","",Sätze!$T220)</f>
        <v/>
      </c>
      <c r="J220" s="15">
        <f>IF($B220="","",ROUND(N($F220)-N($H220)-N($I220),2))</f>
        <v/>
      </c>
      <c r="K220" s="15">
        <f>IF(OR($B220="",N(Sätze!$J220)*N(Sätze!$K220)=0),"",ROUND($J220/(Sätze!$J220*Sätze!$K220),2))</f>
        <v/>
      </c>
      <c r="L220" s="15">
        <f>IF(OR($B220="",N($G220)=0),"",ROUND($J220/$G220,2))</f>
        <v/>
      </c>
    </row>
    <row r="221">
      <c r="A221" s="10">
        <f>IF(Sätze!$B221="","",Sätze!$A221)</f>
        <v/>
      </c>
      <c r="B221" s="10">
        <f>IF(Sätze!$B221="","",Sätze!$B221)</f>
        <v/>
      </c>
      <c r="C221" s="10">
        <f>IF($B221="","",Sätze!$E221)</f>
        <v/>
      </c>
      <c r="D221" s="15">
        <f>IF($B221="","",Sätze!$Q221)</f>
        <v/>
      </c>
      <c r="E221" s="15">
        <f>IF($B221="","",IFERROR(INDEX(Ökonomie!$C$9:$C$88,MATCH($B221,Ökonomie!$B$9:$B$88,0)),0))</f>
        <v/>
      </c>
      <c r="F221" s="15">
        <f>IF($B221="","",ROUND(N($D221)*N($E221),2))</f>
        <v/>
      </c>
      <c r="G221" s="28">
        <f>IF($B221="","",Sätze!$S221)</f>
        <v/>
      </c>
      <c r="H221" s="15">
        <f>IF($B221="","",ROUND(N($G221)*Ökonomie!$C$5,2))</f>
        <v/>
      </c>
      <c r="I221" s="15">
        <f>IF($B221="","",Sätze!$T221)</f>
        <v/>
      </c>
      <c r="J221" s="15">
        <f>IF($B221="","",ROUND(N($F221)-N($H221)-N($I221),2))</f>
        <v/>
      </c>
      <c r="K221" s="15">
        <f>IF(OR($B221="",N(Sätze!$J221)*N(Sätze!$K221)=0),"",ROUND($J221/(Sätze!$J221*Sätze!$K221),2))</f>
        <v/>
      </c>
      <c r="L221" s="15">
        <f>IF(OR($B221="",N($G221)=0),"",ROUND($J221/$G221,2))</f>
        <v/>
      </c>
    </row>
    <row r="222">
      <c r="A222" s="10">
        <f>IF(Sätze!$B222="","",Sätze!$A222)</f>
        <v/>
      </c>
      <c r="B222" s="10">
        <f>IF(Sätze!$B222="","",Sätze!$B222)</f>
        <v/>
      </c>
      <c r="C222" s="10">
        <f>IF($B222="","",Sätze!$E222)</f>
        <v/>
      </c>
      <c r="D222" s="15">
        <f>IF($B222="","",Sätze!$Q222)</f>
        <v/>
      </c>
      <c r="E222" s="15">
        <f>IF($B222="","",IFERROR(INDEX(Ökonomie!$C$9:$C$88,MATCH($B222,Ökonomie!$B$9:$B$88,0)),0))</f>
        <v/>
      </c>
      <c r="F222" s="15">
        <f>IF($B222="","",ROUND(N($D222)*N($E222),2))</f>
        <v/>
      </c>
      <c r="G222" s="28">
        <f>IF($B222="","",Sätze!$S222)</f>
        <v/>
      </c>
      <c r="H222" s="15">
        <f>IF($B222="","",ROUND(N($G222)*Ökonomie!$C$5,2))</f>
        <v/>
      </c>
      <c r="I222" s="15">
        <f>IF($B222="","",Sätze!$T222)</f>
        <v/>
      </c>
      <c r="J222" s="15">
        <f>IF($B222="","",ROUND(N($F222)-N($H222)-N($I222),2))</f>
        <v/>
      </c>
      <c r="K222" s="15">
        <f>IF(OR($B222="",N(Sätze!$J222)*N(Sätze!$K222)=0),"",ROUND($J222/(Sätze!$J222*Sätze!$K222),2))</f>
        <v/>
      </c>
      <c r="L222" s="15">
        <f>IF(OR($B222="",N($G222)=0),"",ROUND($J222/$G222,2))</f>
        <v/>
      </c>
    </row>
    <row r="223">
      <c r="A223" s="10">
        <f>IF(Sätze!$B223="","",Sätze!$A223)</f>
        <v/>
      </c>
      <c r="B223" s="10">
        <f>IF(Sätze!$B223="","",Sätze!$B223)</f>
        <v/>
      </c>
      <c r="C223" s="10">
        <f>IF($B223="","",Sätze!$E223)</f>
        <v/>
      </c>
      <c r="D223" s="15">
        <f>IF($B223="","",Sätze!$Q223)</f>
        <v/>
      </c>
      <c r="E223" s="15">
        <f>IF($B223="","",IFERROR(INDEX(Ökonomie!$C$9:$C$88,MATCH($B223,Ökonomie!$B$9:$B$88,0)),0))</f>
        <v/>
      </c>
      <c r="F223" s="15">
        <f>IF($B223="","",ROUND(N($D223)*N($E223),2))</f>
        <v/>
      </c>
      <c r="G223" s="28">
        <f>IF($B223="","",Sätze!$S223)</f>
        <v/>
      </c>
      <c r="H223" s="15">
        <f>IF($B223="","",ROUND(N($G223)*Ökonomie!$C$5,2))</f>
        <v/>
      </c>
      <c r="I223" s="15">
        <f>IF($B223="","",Sätze!$T223)</f>
        <v/>
      </c>
      <c r="J223" s="15">
        <f>IF($B223="","",ROUND(N($F223)-N($H223)-N($I223),2))</f>
        <v/>
      </c>
      <c r="K223" s="15">
        <f>IF(OR($B223="",N(Sätze!$J223)*N(Sätze!$K223)=0),"",ROUND($J223/(Sätze!$J223*Sätze!$K223),2))</f>
        <v/>
      </c>
      <c r="L223" s="15">
        <f>IF(OR($B223="",N($G223)=0),"",ROUND($J223/$G223,2))</f>
        <v/>
      </c>
    </row>
    <row r="224">
      <c r="A224" s="10">
        <f>IF(Sätze!$B224="","",Sätze!$A224)</f>
        <v/>
      </c>
      <c r="B224" s="10">
        <f>IF(Sätze!$B224="","",Sätze!$B224)</f>
        <v/>
      </c>
      <c r="C224" s="10">
        <f>IF($B224="","",Sätze!$E224)</f>
        <v/>
      </c>
      <c r="D224" s="15">
        <f>IF($B224="","",Sätze!$Q224)</f>
        <v/>
      </c>
      <c r="E224" s="15">
        <f>IF($B224="","",IFERROR(INDEX(Ökonomie!$C$9:$C$88,MATCH($B224,Ökonomie!$B$9:$B$88,0)),0))</f>
        <v/>
      </c>
      <c r="F224" s="15">
        <f>IF($B224="","",ROUND(N($D224)*N($E224),2))</f>
        <v/>
      </c>
      <c r="G224" s="28">
        <f>IF($B224="","",Sätze!$S224)</f>
        <v/>
      </c>
      <c r="H224" s="15">
        <f>IF($B224="","",ROUND(N($G224)*Ökonomie!$C$5,2))</f>
        <v/>
      </c>
      <c r="I224" s="15">
        <f>IF($B224="","",Sätze!$T224)</f>
        <v/>
      </c>
      <c r="J224" s="15">
        <f>IF($B224="","",ROUND(N($F224)-N($H224)-N($I224),2))</f>
        <v/>
      </c>
      <c r="K224" s="15">
        <f>IF(OR($B224="",N(Sätze!$J224)*N(Sätze!$K224)=0),"",ROUND($J224/(Sätze!$J224*Sätze!$K224),2))</f>
        <v/>
      </c>
      <c r="L224" s="15">
        <f>IF(OR($B224="",N($G224)=0),"",ROUND($J224/$G224,2))</f>
        <v/>
      </c>
    </row>
    <row r="225">
      <c r="A225" s="10">
        <f>IF(Sätze!$B225="","",Sätze!$A225)</f>
        <v/>
      </c>
      <c r="B225" s="10">
        <f>IF(Sätze!$B225="","",Sätze!$B225)</f>
        <v/>
      </c>
      <c r="C225" s="10">
        <f>IF($B225="","",Sätze!$E225)</f>
        <v/>
      </c>
      <c r="D225" s="15">
        <f>IF($B225="","",Sätze!$Q225)</f>
        <v/>
      </c>
      <c r="E225" s="15">
        <f>IF($B225="","",IFERROR(INDEX(Ökonomie!$C$9:$C$88,MATCH($B225,Ökonomie!$B$9:$B$88,0)),0))</f>
        <v/>
      </c>
      <c r="F225" s="15">
        <f>IF($B225="","",ROUND(N($D225)*N($E225),2))</f>
        <v/>
      </c>
      <c r="G225" s="28">
        <f>IF($B225="","",Sätze!$S225)</f>
        <v/>
      </c>
      <c r="H225" s="15">
        <f>IF($B225="","",ROUND(N($G225)*Ökonomie!$C$5,2))</f>
        <v/>
      </c>
      <c r="I225" s="15">
        <f>IF($B225="","",Sätze!$T225)</f>
        <v/>
      </c>
      <c r="J225" s="15">
        <f>IF($B225="","",ROUND(N($F225)-N($H225)-N($I225),2))</f>
        <v/>
      </c>
      <c r="K225" s="15">
        <f>IF(OR($B225="",N(Sätze!$J225)*N(Sätze!$K225)=0),"",ROUND($J225/(Sätze!$J225*Sätze!$K225),2))</f>
        <v/>
      </c>
      <c r="L225" s="15">
        <f>IF(OR($B225="",N($G225)=0),"",ROUND($J225/$G225,2))</f>
        <v/>
      </c>
    </row>
    <row r="226">
      <c r="A226" s="10">
        <f>IF(Sätze!$B226="","",Sätze!$A226)</f>
        <v/>
      </c>
      <c r="B226" s="10">
        <f>IF(Sätze!$B226="","",Sätze!$B226)</f>
        <v/>
      </c>
      <c r="C226" s="10">
        <f>IF($B226="","",Sätze!$E226)</f>
        <v/>
      </c>
      <c r="D226" s="15">
        <f>IF($B226="","",Sätze!$Q226)</f>
        <v/>
      </c>
      <c r="E226" s="15">
        <f>IF($B226="","",IFERROR(INDEX(Ökonomie!$C$9:$C$88,MATCH($B226,Ökonomie!$B$9:$B$88,0)),0))</f>
        <v/>
      </c>
      <c r="F226" s="15">
        <f>IF($B226="","",ROUND(N($D226)*N($E226),2))</f>
        <v/>
      </c>
      <c r="G226" s="28">
        <f>IF($B226="","",Sätze!$S226)</f>
        <v/>
      </c>
      <c r="H226" s="15">
        <f>IF($B226="","",ROUND(N($G226)*Ökonomie!$C$5,2))</f>
        <v/>
      </c>
      <c r="I226" s="15">
        <f>IF($B226="","",Sätze!$T226)</f>
        <v/>
      </c>
      <c r="J226" s="15">
        <f>IF($B226="","",ROUND(N($F226)-N($H226)-N($I226),2))</f>
        <v/>
      </c>
      <c r="K226" s="15">
        <f>IF(OR($B226="",N(Sätze!$J226)*N(Sätze!$K226)=0),"",ROUND($J226/(Sätze!$J226*Sätze!$K226),2))</f>
        <v/>
      </c>
      <c r="L226" s="15">
        <f>IF(OR($B226="",N($G226)=0),"",ROUND($J226/$G226,2))</f>
        <v/>
      </c>
    </row>
    <row r="227">
      <c r="A227" s="10">
        <f>IF(Sätze!$B227="","",Sätze!$A227)</f>
        <v/>
      </c>
      <c r="B227" s="10">
        <f>IF(Sätze!$B227="","",Sätze!$B227)</f>
        <v/>
      </c>
      <c r="C227" s="10">
        <f>IF($B227="","",Sätze!$E227)</f>
        <v/>
      </c>
      <c r="D227" s="15">
        <f>IF($B227="","",Sätze!$Q227)</f>
        <v/>
      </c>
      <c r="E227" s="15">
        <f>IF($B227="","",IFERROR(INDEX(Ökonomie!$C$9:$C$88,MATCH($B227,Ökonomie!$B$9:$B$88,0)),0))</f>
        <v/>
      </c>
      <c r="F227" s="15">
        <f>IF($B227="","",ROUND(N($D227)*N($E227),2))</f>
        <v/>
      </c>
      <c r="G227" s="28">
        <f>IF($B227="","",Sätze!$S227)</f>
        <v/>
      </c>
      <c r="H227" s="15">
        <f>IF($B227="","",ROUND(N($G227)*Ökonomie!$C$5,2))</f>
        <v/>
      </c>
      <c r="I227" s="15">
        <f>IF($B227="","",Sätze!$T227)</f>
        <v/>
      </c>
      <c r="J227" s="15">
        <f>IF($B227="","",ROUND(N($F227)-N($H227)-N($I227),2))</f>
        <v/>
      </c>
      <c r="K227" s="15">
        <f>IF(OR($B227="",N(Sätze!$J227)*N(Sätze!$K227)=0),"",ROUND($J227/(Sätze!$J227*Sätze!$K227),2))</f>
        <v/>
      </c>
      <c r="L227" s="15">
        <f>IF(OR($B227="",N($G227)=0),"",ROUND($J227/$G227,2))</f>
        <v/>
      </c>
    </row>
    <row r="228">
      <c r="A228" s="10">
        <f>IF(Sätze!$B228="","",Sätze!$A228)</f>
        <v/>
      </c>
      <c r="B228" s="10">
        <f>IF(Sätze!$B228="","",Sätze!$B228)</f>
        <v/>
      </c>
      <c r="C228" s="10">
        <f>IF($B228="","",Sätze!$E228)</f>
        <v/>
      </c>
      <c r="D228" s="15">
        <f>IF($B228="","",Sätze!$Q228)</f>
        <v/>
      </c>
      <c r="E228" s="15">
        <f>IF($B228="","",IFERROR(INDEX(Ökonomie!$C$9:$C$88,MATCH($B228,Ökonomie!$B$9:$B$88,0)),0))</f>
        <v/>
      </c>
      <c r="F228" s="15">
        <f>IF($B228="","",ROUND(N($D228)*N($E228),2))</f>
        <v/>
      </c>
      <c r="G228" s="28">
        <f>IF($B228="","",Sätze!$S228)</f>
        <v/>
      </c>
      <c r="H228" s="15">
        <f>IF($B228="","",ROUND(N($G228)*Ökonomie!$C$5,2))</f>
        <v/>
      </c>
      <c r="I228" s="15">
        <f>IF($B228="","",Sätze!$T228)</f>
        <v/>
      </c>
      <c r="J228" s="15">
        <f>IF($B228="","",ROUND(N($F228)-N($H228)-N($I228),2))</f>
        <v/>
      </c>
      <c r="K228" s="15">
        <f>IF(OR($B228="",N(Sätze!$J228)*N(Sätze!$K228)=0),"",ROUND($J228/(Sätze!$J228*Sätze!$K228),2))</f>
        <v/>
      </c>
      <c r="L228" s="15">
        <f>IF(OR($B228="",N($G228)=0),"",ROUND($J228/$G228,2))</f>
        <v/>
      </c>
    </row>
    <row r="229">
      <c r="A229" s="10">
        <f>IF(Sätze!$B229="","",Sätze!$A229)</f>
        <v/>
      </c>
      <c r="B229" s="10">
        <f>IF(Sätze!$B229="","",Sätze!$B229)</f>
        <v/>
      </c>
      <c r="C229" s="10">
        <f>IF($B229="","",Sätze!$E229)</f>
        <v/>
      </c>
      <c r="D229" s="15">
        <f>IF($B229="","",Sätze!$Q229)</f>
        <v/>
      </c>
      <c r="E229" s="15">
        <f>IF($B229="","",IFERROR(INDEX(Ökonomie!$C$9:$C$88,MATCH($B229,Ökonomie!$B$9:$B$88,0)),0))</f>
        <v/>
      </c>
      <c r="F229" s="15">
        <f>IF($B229="","",ROUND(N($D229)*N($E229),2))</f>
        <v/>
      </c>
      <c r="G229" s="28">
        <f>IF($B229="","",Sätze!$S229)</f>
        <v/>
      </c>
      <c r="H229" s="15">
        <f>IF($B229="","",ROUND(N($G229)*Ökonomie!$C$5,2))</f>
        <v/>
      </c>
      <c r="I229" s="15">
        <f>IF($B229="","",Sätze!$T229)</f>
        <v/>
      </c>
      <c r="J229" s="15">
        <f>IF($B229="","",ROUND(N($F229)-N($H229)-N($I229),2))</f>
        <v/>
      </c>
      <c r="K229" s="15">
        <f>IF(OR($B229="",N(Sätze!$J229)*N(Sätze!$K229)=0),"",ROUND($J229/(Sätze!$J229*Sätze!$K229),2))</f>
        <v/>
      </c>
      <c r="L229" s="15">
        <f>IF(OR($B229="",N($G229)=0),"",ROUND($J229/$G229,2))</f>
        <v/>
      </c>
    </row>
    <row r="230">
      <c r="A230" s="10">
        <f>IF(Sätze!$B230="","",Sätze!$A230)</f>
        <v/>
      </c>
      <c r="B230" s="10">
        <f>IF(Sätze!$B230="","",Sätze!$B230)</f>
        <v/>
      </c>
      <c r="C230" s="10">
        <f>IF($B230="","",Sätze!$E230)</f>
        <v/>
      </c>
      <c r="D230" s="15">
        <f>IF($B230="","",Sätze!$Q230)</f>
        <v/>
      </c>
      <c r="E230" s="15">
        <f>IF($B230="","",IFERROR(INDEX(Ökonomie!$C$9:$C$88,MATCH($B230,Ökonomie!$B$9:$B$88,0)),0))</f>
        <v/>
      </c>
      <c r="F230" s="15">
        <f>IF($B230="","",ROUND(N($D230)*N($E230),2))</f>
        <v/>
      </c>
      <c r="G230" s="28">
        <f>IF($B230="","",Sätze!$S230)</f>
        <v/>
      </c>
      <c r="H230" s="15">
        <f>IF($B230="","",ROUND(N($G230)*Ökonomie!$C$5,2))</f>
        <v/>
      </c>
      <c r="I230" s="15">
        <f>IF($B230="","",Sätze!$T230)</f>
        <v/>
      </c>
      <c r="J230" s="15">
        <f>IF($B230="","",ROUND(N($F230)-N($H230)-N($I230),2))</f>
        <v/>
      </c>
      <c r="K230" s="15">
        <f>IF(OR($B230="",N(Sätze!$J230)*N(Sätze!$K230)=0),"",ROUND($J230/(Sätze!$J230*Sätze!$K230),2))</f>
        <v/>
      </c>
      <c r="L230" s="15">
        <f>IF(OR($B230="",N($G230)=0),"",ROUND($J230/$G230,2))</f>
        <v/>
      </c>
    </row>
    <row r="231">
      <c r="A231" s="10">
        <f>IF(Sätze!$B231="","",Sätze!$A231)</f>
        <v/>
      </c>
      <c r="B231" s="10">
        <f>IF(Sätze!$B231="","",Sätze!$B231)</f>
        <v/>
      </c>
      <c r="C231" s="10">
        <f>IF($B231="","",Sätze!$E231)</f>
        <v/>
      </c>
      <c r="D231" s="15">
        <f>IF($B231="","",Sätze!$Q231)</f>
        <v/>
      </c>
      <c r="E231" s="15">
        <f>IF($B231="","",IFERROR(INDEX(Ökonomie!$C$9:$C$88,MATCH($B231,Ökonomie!$B$9:$B$88,0)),0))</f>
        <v/>
      </c>
      <c r="F231" s="15">
        <f>IF($B231="","",ROUND(N($D231)*N($E231),2))</f>
        <v/>
      </c>
      <c r="G231" s="28">
        <f>IF($B231="","",Sätze!$S231)</f>
        <v/>
      </c>
      <c r="H231" s="15">
        <f>IF($B231="","",ROUND(N($G231)*Ökonomie!$C$5,2))</f>
        <v/>
      </c>
      <c r="I231" s="15">
        <f>IF($B231="","",Sätze!$T231)</f>
        <v/>
      </c>
      <c r="J231" s="15">
        <f>IF($B231="","",ROUND(N($F231)-N($H231)-N($I231),2))</f>
        <v/>
      </c>
      <c r="K231" s="15">
        <f>IF(OR($B231="",N(Sätze!$J231)*N(Sätze!$K231)=0),"",ROUND($J231/(Sätze!$J231*Sätze!$K231),2))</f>
        <v/>
      </c>
      <c r="L231" s="15">
        <f>IF(OR($B231="",N($G231)=0),"",ROUND($J231/$G231,2))</f>
        <v/>
      </c>
    </row>
    <row r="232">
      <c r="A232" s="10">
        <f>IF(Sätze!$B232="","",Sätze!$A232)</f>
        <v/>
      </c>
      <c r="B232" s="10">
        <f>IF(Sätze!$B232="","",Sätze!$B232)</f>
        <v/>
      </c>
      <c r="C232" s="10">
        <f>IF($B232="","",Sätze!$E232)</f>
        <v/>
      </c>
      <c r="D232" s="15">
        <f>IF($B232="","",Sätze!$Q232)</f>
        <v/>
      </c>
      <c r="E232" s="15">
        <f>IF($B232="","",IFERROR(INDEX(Ökonomie!$C$9:$C$88,MATCH($B232,Ökonomie!$B$9:$B$88,0)),0))</f>
        <v/>
      </c>
      <c r="F232" s="15">
        <f>IF($B232="","",ROUND(N($D232)*N($E232),2))</f>
        <v/>
      </c>
      <c r="G232" s="28">
        <f>IF($B232="","",Sätze!$S232)</f>
        <v/>
      </c>
      <c r="H232" s="15">
        <f>IF($B232="","",ROUND(N($G232)*Ökonomie!$C$5,2))</f>
        <v/>
      </c>
      <c r="I232" s="15">
        <f>IF($B232="","",Sätze!$T232)</f>
        <v/>
      </c>
      <c r="J232" s="15">
        <f>IF($B232="","",ROUND(N($F232)-N($H232)-N($I232),2))</f>
        <v/>
      </c>
      <c r="K232" s="15">
        <f>IF(OR($B232="",N(Sätze!$J232)*N(Sätze!$K232)=0),"",ROUND($J232/(Sätze!$J232*Sätze!$K232),2))</f>
        <v/>
      </c>
      <c r="L232" s="15">
        <f>IF(OR($B232="",N($G232)=0),"",ROUND($J232/$G232,2))</f>
        <v/>
      </c>
    </row>
    <row r="233">
      <c r="A233" s="10">
        <f>IF(Sätze!$B233="","",Sätze!$A233)</f>
        <v/>
      </c>
      <c r="B233" s="10">
        <f>IF(Sätze!$B233="","",Sätze!$B233)</f>
        <v/>
      </c>
      <c r="C233" s="10">
        <f>IF($B233="","",Sätze!$E233)</f>
        <v/>
      </c>
      <c r="D233" s="15">
        <f>IF($B233="","",Sätze!$Q233)</f>
        <v/>
      </c>
      <c r="E233" s="15">
        <f>IF($B233="","",IFERROR(INDEX(Ökonomie!$C$9:$C$88,MATCH($B233,Ökonomie!$B$9:$B$88,0)),0))</f>
        <v/>
      </c>
      <c r="F233" s="15">
        <f>IF($B233="","",ROUND(N($D233)*N($E233),2))</f>
        <v/>
      </c>
      <c r="G233" s="28">
        <f>IF($B233="","",Sätze!$S233)</f>
        <v/>
      </c>
      <c r="H233" s="15">
        <f>IF($B233="","",ROUND(N($G233)*Ökonomie!$C$5,2))</f>
        <v/>
      </c>
      <c r="I233" s="15">
        <f>IF($B233="","",Sätze!$T233)</f>
        <v/>
      </c>
      <c r="J233" s="15">
        <f>IF($B233="","",ROUND(N($F233)-N($H233)-N($I233),2))</f>
        <v/>
      </c>
      <c r="K233" s="15">
        <f>IF(OR($B233="",N(Sätze!$J233)*N(Sätze!$K233)=0),"",ROUND($J233/(Sätze!$J233*Sätze!$K233),2))</f>
        <v/>
      </c>
      <c r="L233" s="15">
        <f>IF(OR($B233="",N($G233)=0),"",ROUND($J233/$G233,2))</f>
        <v/>
      </c>
    </row>
    <row r="234">
      <c r="A234" s="10">
        <f>IF(Sätze!$B234="","",Sätze!$A234)</f>
        <v/>
      </c>
      <c r="B234" s="10">
        <f>IF(Sätze!$B234="","",Sätze!$B234)</f>
        <v/>
      </c>
      <c r="C234" s="10">
        <f>IF($B234="","",Sätze!$E234)</f>
        <v/>
      </c>
      <c r="D234" s="15">
        <f>IF($B234="","",Sätze!$Q234)</f>
        <v/>
      </c>
      <c r="E234" s="15">
        <f>IF($B234="","",IFERROR(INDEX(Ökonomie!$C$9:$C$88,MATCH($B234,Ökonomie!$B$9:$B$88,0)),0))</f>
        <v/>
      </c>
      <c r="F234" s="15">
        <f>IF($B234="","",ROUND(N($D234)*N($E234),2))</f>
        <v/>
      </c>
      <c r="G234" s="28">
        <f>IF($B234="","",Sätze!$S234)</f>
        <v/>
      </c>
      <c r="H234" s="15">
        <f>IF($B234="","",ROUND(N($G234)*Ökonomie!$C$5,2))</f>
        <v/>
      </c>
      <c r="I234" s="15">
        <f>IF($B234="","",Sätze!$T234)</f>
        <v/>
      </c>
      <c r="J234" s="15">
        <f>IF($B234="","",ROUND(N($F234)-N($H234)-N($I234),2))</f>
        <v/>
      </c>
      <c r="K234" s="15">
        <f>IF(OR($B234="",N(Sätze!$J234)*N(Sätze!$K234)=0),"",ROUND($J234/(Sätze!$J234*Sätze!$K234),2))</f>
        <v/>
      </c>
      <c r="L234" s="15">
        <f>IF(OR($B234="",N($G234)=0),"",ROUND($J234/$G234,2))</f>
        <v/>
      </c>
    </row>
    <row r="235">
      <c r="A235" s="10">
        <f>IF(Sätze!$B235="","",Sätze!$A235)</f>
        <v/>
      </c>
      <c r="B235" s="10">
        <f>IF(Sätze!$B235="","",Sätze!$B235)</f>
        <v/>
      </c>
      <c r="C235" s="10">
        <f>IF($B235="","",Sätze!$E235)</f>
        <v/>
      </c>
      <c r="D235" s="15">
        <f>IF($B235="","",Sätze!$Q235)</f>
        <v/>
      </c>
      <c r="E235" s="15">
        <f>IF($B235="","",IFERROR(INDEX(Ökonomie!$C$9:$C$88,MATCH($B235,Ökonomie!$B$9:$B$88,0)),0))</f>
        <v/>
      </c>
      <c r="F235" s="15">
        <f>IF($B235="","",ROUND(N($D235)*N($E235),2))</f>
        <v/>
      </c>
      <c r="G235" s="28">
        <f>IF($B235="","",Sätze!$S235)</f>
        <v/>
      </c>
      <c r="H235" s="15">
        <f>IF($B235="","",ROUND(N($G235)*Ökonomie!$C$5,2))</f>
        <v/>
      </c>
      <c r="I235" s="15">
        <f>IF($B235="","",Sätze!$T235)</f>
        <v/>
      </c>
      <c r="J235" s="15">
        <f>IF($B235="","",ROUND(N($F235)-N($H235)-N($I235),2))</f>
        <v/>
      </c>
      <c r="K235" s="15">
        <f>IF(OR($B235="",N(Sätze!$J235)*N(Sätze!$K235)=0),"",ROUND($J235/(Sätze!$J235*Sätze!$K235),2))</f>
        <v/>
      </c>
      <c r="L235" s="15">
        <f>IF(OR($B235="",N($G235)=0),"",ROUND($J235/$G235,2))</f>
        <v/>
      </c>
    </row>
    <row r="236">
      <c r="A236" s="10">
        <f>IF(Sätze!$B236="","",Sätze!$A236)</f>
        <v/>
      </c>
      <c r="B236" s="10">
        <f>IF(Sätze!$B236="","",Sätze!$B236)</f>
        <v/>
      </c>
      <c r="C236" s="10">
        <f>IF($B236="","",Sätze!$E236)</f>
        <v/>
      </c>
      <c r="D236" s="15">
        <f>IF($B236="","",Sätze!$Q236)</f>
        <v/>
      </c>
      <c r="E236" s="15">
        <f>IF($B236="","",IFERROR(INDEX(Ökonomie!$C$9:$C$88,MATCH($B236,Ökonomie!$B$9:$B$88,0)),0))</f>
        <v/>
      </c>
      <c r="F236" s="15">
        <f>IF($B236="","",ROUND(N($D236)*N($E236),2))</f>
        <v/>
      </c>
      <c r="G236" s="28">
        <f>IF($B236="","",Sätze!$S236)</f>
        <v/>
      </c>
      <c r="H236" s="15">
        <f>IF($B236="","",ROUND(N($G236)*Ökonomie!$C$5,2))</f>
        <v/>
      </c>
      <c r="I236" s="15">
        <f>IF($B236="","",Sätze!$T236)</f>
        <v/>
      </c>
      <c r="J236" s="15">
        <f>IF($B236="","",ROUND(N($F236)-N($H236)-N($I236),2))</f>
        <v/>
      </c>
      <c r="K236" s="15">
        <f>IF(OR($B236="",N(Sätze!$J236)*N(Sätze!$K236)=0),"",ROUND($J236/(Sätze!$J236*Sätze!$K236),2))</f>
        <v/>
      </c>
      <c r="L236" s="15">
        <f>IF(OR($B236="",N($G236)=0),"",ROUND($J236/$G236,2))</f>
        <v/>
      </c>
    </row>
    <row r="237">
      <c r="A237" s="10">
        <f>IF(Sätze!$B237="","",Sätze!$A237)</f>
        <v/>
      </c>
      <c r="B237" s="10">
        <f>IF(Sätze!$B237="","",Sätze!$B237)</f>
        <v/>
      </c>
      <c r="C237" s="10">
        <f>IF($B237="","",Sätze!$E237)</f>
        <v/>
      </c>
      <c r="D237" s="15">
        <f>IF($B237="","",Sätze!$Q237)</f>
        <v/>
      </c>
      <c r="E237" s="15">
        <f>IF($B237="","",IFERROR(INDEX(Ökonomie!$C$9:$C$88,MATCH($B237,Ökonomie!$B$9:$B$88,0)),0))</f>
        <v/>
      </c>
      <c r="F237" s="15">
        <f>IF($B237="","",ROUND(N($D237)*N($E237),2))</f>
        <v/>
      </c>
      <c r="G237" s="28">
        <f>IF($B237="","",Sätze!$S237)</f>
        <v/>
      </c>
      <c r="H237" s="15">
        <f>IF($B237="","",ROUND(N($G237)*Ökonomie!$C$5,2))</f>
        <v/>
      </c>
      <c r="I237" s="15">
        <f>IF($B237="","",Sätze!$T237)</f>
        <v/>
      </c>
      <c r="J237" s="15">
        <f>IF($B237="","",ROUND(N($F237)-N($H237)-N($I237),2))</f>
        <v/>
      </c>
      <c r="K237" s="15">
        <f>IF(OR($B237="",N(Sätze!$J237)*N(Sätze!$K237)=0),"",ROUND($J237/(Sätze!$J237*Sätze!$K237),2))</f>
        <v/>
      </c>
      <c r="L237" s="15">
        <f>IF(OR($B237="",N($G237)=0),"",ROUND($J237/$G237,2))</f>
        <v/>
      </c>
    </row>
    <row r="238">
      <c r="A238" s="10">
        <f>IF(Sätze!$B238="","",Sätze!$A238)</f>
        <v/>
      </c>
      <c r="B238" s="10">
        <f>IF(Sätze!$B238="","",Sätze!$B238)</f>
        <v/>
      </c>
      <c r="C238" s="10">
        <f>IF($B238="","",Sätze!$E238)</f>
        <v/>
      </c>
      <c r="D238" s="15">
        <f>IF($B238="","",Sätze!$Q238)</f>
        <v/>
      </c>
      <c r="E238" s="15">
        <f>IF($B238="","",IFERROR(INDEX(Ökonomie!$C$9:$C$88,MATCH($B238,Ökonomie!$B$9:$B$88,0)),0))</f>
        <v/>
      </c>
      <c r="F238" s="15">
        <f>IF($B238="","",ROUND(N($D238)*N($E238),2))</f>
        <v/>
      </c>
      <c r="G238" s="28">
        <f>IF($B238="","",Sätze!$S238)</f>
        <v/>
      </c>
      <c r="H238" s="15">
        <f>IF($B238="","",ROUND(N($G238)*Ökonomie!$C$5,2))</f>
        <v/>
      </c>
      <c r="I238" s="15">
        <f>IF($B238="","",Sätze!$T238)</f>
        <v/>
      </c>
      <c r="J238" s="15">
        <f>IF($B238="","",ROUND(N($F238)-N($H238)-N($I238),2))</f>
        <v/>
      </c>
      <c r="K238" s="15">
        <f>IF(OR($B238="",N(Sätze!$J238)*N(Sätze!$K238)=0),"",ROUND($J238/(Sätze!$J238*Sätze!$K238),2))</f>
        <v/>
      </c>
      <c r="L238" s="15">
        <f>IF(OR($B238="",N($G238)=0),"",ROUND($J238/$G238,2))</f>
        <v/>
      </c>
    </row>
    <row r="239">
      <c r="A239" s="10">
        <f>IF(Sätze!$B239="","",Sätze!$A239)</f>
        <v/>
      </c>
      <c r="B239" s="10">
        <f>IF(Sätze!$B239="","",Sätze!$B239)</f>
        <v/>
      </c>
      <c r="C239" s="10">
        <f>IF($B239="","",Sätze!$E239)</f>
        <v/>
      </c>
      <c r="D239" s="15">
        <f>IF($B239="","",Sätze!$Q239)</f>
        <v/>
      </c>
      <c r="E239" s="15">
        <f>IF($B239="","",IFERROR(INDEX(Ökonomie!$C$9:$C$88,MATCH($B239,Ökonomie!$B$9:$B$88,0)),0))</f>
        <v/>
      </c>
      <c r="F239" s="15">
        <f>IF($B239="","",ROUND(N($D239)*N($E239),2))</f>
        <v/>
      </c>
      <c r="G239" s="28">
        <f>IF($B239="","",Sätze!$S239)</f>
        <v/>
      </c>
      <c r="H239" s="15">
        <f>IF($B239="","",ROUND(N($G239)*Ökonomie!$C$5,2))</f>
        <v/>
      </c>
      <c r="I239" s="15">
        <f>IF($B239="","",Sätze!$T239)</f>
        <v/>
      </c>
      <c r="J239" s="15">
        <f>IF($B239="","",ROUND(N($F239)-N($H239)-N($I239),2))</f>
        <v/>
      </c>
      <c r="K239" s="15">
        <f>IF(OR($B239="",N(Sätze!$J239)*N(Sätze!$K239)=0),"",ROUND($J239/(Sätze!$J239*Sätze!$K239),2))</f>
        <v/>
      </c>
      <c r="L239" s="15">
        <f>IF(OR($B239="",N($G239)=0),"",ROUND($J239/$G239,2))</f>
        <v/>
      </c>
    </row>
    <row r="240">
      <c r="A240" s="10">
        <f>IF(Sätze!$B240="","",Sätze!$A240)</f>
        <v/>
      </c>
      <c r="B240" s="10">
        <f>IF(Sätze!$B240="","",Sätze!$B240)</f>
        <v/>
      </c>
      <c r="C240" s="10">
        <f>IF($B240="","",Sätze!$E240)</f>
        <v/>
      </c>
      <c r="D240" s="15">
        <f>IF($B240="","",Sätze!$Q240)</f>
        <v/>
      </c>
      <c r="E240" s="15">
        <f>IF($B240="","",IFERROR(INDEX(Ökonomie!$C$9:$C$88,MATCH($B240,Ökonomie!$B$9:$B$88,0)),0))</f>
        <v/>
      </c>
      <c r="F240" s="15">
        <f>IF($B240="","",ROUND(N($D240)*N($E240),2))</f>
        <v/>
      </c>
      <c r="G240" s="28">
        <f>IF($B240="","",Sätze!$S240)</f>
        <v/>
      </c>
      <c r="H240" s="15">
        <f>IF($B240="","",ROUND(N($G240)*Ökonomie!$C$5,2))</f>
        <v/>
      </c>
      <c r="I240" s="15">
        <f>IF($B240="","",Sätze!$T240)</f>
        <v/>
      </c>
      <c r="J240" s="15">
        <f>IF($B240="","",ROUND(N($F240)-N($H240)-N($I240),2))</f>
        <v/>
      </c>
      <c r="K240" s="15">
        <f>IF(OR($B240="",N(Sätze!$J240)*N(Sätze!$K240)=0),"",ROUND($J240/(Sätze!$J240*Sätze!$K240),2))</f>
        <v/>
      </c>
      <c r="L240" s="15">
        <f>IF(OR($B240="",N($G240)=0),"",ROUND($J240/$G240,2))</f>
        <v/>
      </c>
    </row>
    <row r="241">
      <c r="A241" s="10">
        <f>IF(Sätze!$B241="","",Sätze!$A241)</f>
        <v/>
      </c>
      <c r="B241" s="10">
        <f>IF(Sätze!$B241="","",Sätze!$B241)</f>
        <v/>
      </c>
      <c r="C241" s="10">
        <f>IF($B241="","",Sätze!$E241)</f>
        <v/>
      </c>
      <c r="D241" s="15">
        <f>IF($B241="","",Sätze!$Q241)</f>
        <v/>
      </c>
      <c r="E241" s="15">
        <f>IF($B241="","",IFERROR(INDEX(Ökonomie!$C$9:$C$88,MATCH($B241,Ökonomie!$B$9:$B$88,0)),0))</f>
        <v/>
      </c>
      <c r="F241" s="15">
        <f>IF($B241="","",ROUND(N($D241)*N($E241),2))</f>
        <v/>
      </c>
      <c r="G241" s="28">
        <f>IF($B241="","",Sätze!$S241)</f>
        <v/>
      </c>
      <c r="H241" s="15">
        <f>IF($B241="","",ROUND(N($G241)*Ökonomie!$C$5,2))</f>
        <v/>
      </c>
      <c r="I241" s="15">
        <f>IF($B241="","",Sätze!$T241)</f>
        <v/>
      </c>
      <c r="J241" s="15">
        <f>IF($B241="","",ROUND(N($F241)-N($H241)-N($I241),2))</f>
        <v/>
      </c>
      <c r="K241" s="15">
        <f>IF(OR($B241="",N(Sätze!$J241)*N(Sätze!$K241)=0),"",ROUND($J241/(Sätze!$J241*Sätze!$K241),2))</f>
        <v/>
      </c>
      <c r="L241" s="15">
        <f>IF(OR($B241="",N($G241)=0),"",ROUND($J241/$G241,2))</f>
        <v/>
      </c>
    </row>
    <row r="242">
      <c r="A242" s="10">
        <f>IF(Sätze!$B242="","",Sätze!$A242)</f>
        <v/>
      </c>
      <c r="B242" s="10">
        <f>IF(Sätze!$B242="","",Sätze!$B242)</f>
        <v/>
      </c>
      <c r="C242" s="10">
        <f>IF($B242="","",Sätze!$E242)</f>
        <v/>
      </c>
      <c r="D242" s="15">
        <f>IF($B242="","",Sätze!$Q242)</f>
        <v/>
      </c>
      <c r="E242" s="15">
        <f>IF($B242="","",IFERROR(INDEX(Ökonomie!$C$9:$C$88,MATCH($B242,Ökonomie!$B$9:$B$88,0)),0))</f>
        <v/>
      </c>
      <c r="F242" s="15">
        <f>IF($B242="","",ROUND(N($D242)*N($E242),2))</f>
        <v/>
      </c>
      <c r="G242" s="28">
        <f>IF($B242="","",Sätze!$S242)</f>
        <v/>
      </c>
      <c r="H242" s="15">
        <f>IF($B242="","",ROUND(N($G242)*Ökonomie!$C$5,2))</f>
        <v/>
      </c>
      <c r="I242" s="15">
        <f>IF($B242="","",Sätze!$T242)</f>
        <v/>
      </c>
      <c r="J242" s="15">
        <f>IF($B242="","",ROUND(N($F242)-N($H242)-N($I242),2))</f>
        <v/>
      </c>
      <c r="K242" s="15">
        <f>IF(OR($B242="",N(Sätze!$J242)*N(Sätze!$K242)=0),"",ROUND($J242/(Sätze!$J242*Sätze!$K242),2))</f>
        <v/>
      </c>
      <c r="L242" s="15">
        <f>IF(OR($B242="",N($G242)=0),"",ROUND($J242/$G242,2))</f>
        <v/>
      </c>
    </row>
    <row r="243">
      <c r="A243" s="10">
        <f>IF(Sätze!$B243="","",Sätze!$A243)</f>
        <v/>
      </c>
      <c r="B243" s="10">
        <f>IF(Sätze!$B243="","",Sätze!$B243)</f>
        <v/>
      </c>
      <c r="C243" s="10">
        <f>IF($B243="","",Sätze!$E243)</f>
        <v/>
      </c>
      <c r="D243" s="15">
        <f>IF($B243="","",Sätze!$Q243)</f>
        <v/>
      </c>
      <c r="E243" s="15">
        <f>IF($B243="","",IFERROR(INDEX(Ökonomie!$C$9:$C$88,MATCH($B243,Ökonomie!$B$9:$B$88,0)),0))</f>
        <v/>
      </c>
      <c r="F243" s="15">
        <f>IF($B243="","",ROUND(N($D243)*N($E243),2))</f>
        <v/>
      </c>
      <c r="G243" s="28">
        <f>IF($B243="","",Sätze!$S243)</f>
        <v/>
      </c>
      <c r="H243" s="15">
        <f>IF($B243="","",ROUND(N($G243)*Ökonomie!$C$5,2))</f>
        <v/>
      </c>
      <c r="I243" s="15">
        <f>IF($B243="","",Sätze!$T243)</f>
        <v/>
      </c>
      <c r="J243" s="15">
        <f>IF($B243="","",ROUND(N($F243)-N($H243)-N($I243),2))</f>
        <v/>
      </c>
      <c r="K243" s="15">
        <f>IF(OR($B243="",N(Sätze!$J243)*N(Sätze!$K243)=0),"",ROUND($J243/(Sätze!$J243*Sätze!$K243),2))</f>
        <v/>
      </c>
      <c r="L243" s="15">
        <f>IF(OR($B243="",N($G243)=0),"",ROUND($J243/$G243,2))</f>
        <v/>
      </c>
    </row>
    <row r="244">
      <c r="A244" s="10">
        <f>IF(Sätze!$B244="","",Sätze!$A244)</f>
        <v/>
      </c>
      <c r="B244" s="10">
        <f>IF(Sätze!$B244="","",Sätze!$B244)</f>
        <v/>
      </c>
      <c r="C244" s="10">
        <f>IF($B244="","",Sätze!$E244)</f>
        <v/>
      </c>
      <c r="D244" s="15">
        <f>IF($B244="","",Sätze!$Q244)</f>
        <v/>
      </c>
      <c r="E244" s="15">
        <f>IF($B244="","",IFERROR(INDEX(Ökonomie!$C$9:$C$88,MATCH($B244,Ökonomie!$B$9:$B$88,0)),0))</f>
        <v/>
      </c>
      <c r="F244" s="15">
        <f>IF($B244="","",ROUND(N($D244)*N($E244),2))</f>
        <v/>
      </c>
      <c r="G244" s="28">
        <f>IF($B244="","",Sätze!$S244)</f>
        <v/>
      </c>
      <c r="H244" s="15">
        <f>IF($B244="","",ROUND(N($G244)*Ökonomie!$C$5,2))</f>
        <v/>
      </c>
      <c r="I244" s="15">
        <f>IF($B244="","",Sätze!$T244)</f>
        <v/>
      </c>
      <c r="J244" s="15">
        <f>IF($B244="","",ROUND(N($F244)-N($H244)-N($I244),2))</f>
        <v/>
      </c>
      <c r="K244" s="15">
        <f>IF(OR($B244="",N(Sätze!$J244)*N(Sätze!$K244)=0),"",ROUND($J244/(Sätze!$J244*Sätze!$K244),2))</f>
        <v/>
      </c>
      <c r="L244" s="15">
        <f>IF(OR($B244="",N($G244)=0),"",ROUND($J244/$G244,2))</f>
        <v/>
      </c>
    </row>
    <row r="245">
      <c r="A245" s="10">
        <f>IF(Sätze!$B245="","",Sätze!$A245)</f>
        <v/>
      </c>
      <c r="B245" s="10">
        <f>IF(Sätze!$B245="","",Sätze!$B245)</f>
        <v/>
      </c>
      <c r="C245" s="10">
        <f>IF($B245="","",Sätze!$E245)</f>
        <v/>
      </c>
      <c r="D245" s="15">
        <f>IF($B245="","",Sätze!$Q245)</f>
        <v/>
      </c>
      <c r="E245" s="15">
        <f>IF($B245="","",IFERROR(INDEX(Ökonomie!$C$9:$C$88,MATCH($B245,Ökonomie!$B$9:$B$88,0)),0))</f>
        <v/>
      </c>
      <c r="F245" s="15">
        <f>IF($B245="","",ROUND(N($D245)*N($E245),2))</f>
        <v/>
      </c>
      <c r="G245" s="28">
        <f>IF($B245="","",Sätze!$S245)</f>
        <v/>
      </c>
      <c r="H245" s="15">
        <f>IF($B245="","",ROUND(N($G245)*Ökonomie!$C$5,2))</f>
        <v/>
      </c>
      <c r="I245" s="15">
        <f>IF($B245="","",Sätze!$T245)</f>
        <v/>
      </c>
      <c r="J245" s="15">
        <f>IF($B245="","",ROUND(N($F245)-N($H245)-N($I245),2))</f>
        <v/>
      </c>
      <c r="K245" s="15">
        <f>IF(OR($B245="",N(Sätze!$J245)*N(Sätze!$K245)=0),"",ROUND($J245/(Sätze!$J245*Sätze!$K245),2))</f>
        <v/>
      </c>
      <c r="L245" s="15">
        <f>IF(OR($B245="",N($G245)=0),"",ROUND($J245/$G245,2))</f>
        <v/>
      </c>
    </row>
    <row r="246">
      <c r="A246" s="10">
        <f>IF(Sätze!$B246="","",Sätze!$A246)</f>
        <v/>
      </c>
      <c r="B246" s="10">
        <f>IF(Sätze!$B246="","",Sätze!$B246)</f>
        <v/>
      </c>
      <c r="C246" s="10">
        <f>IF($B246="","",Sätze!$E246)</f>
        <v/>
      </c>
      <c r="D246" s="15">
        <f>IF($B246="","",Sätze!$Q246)</f>
        <v/>
      </c>
      <c r="E246" s="15">
        <f>IF($B246="","",IFERROR(INDEX(Ökonomie!$C$9:$C$88,MATCH($B246,Ökonomie!$B$9:$B$88,0)),0))</f>
        <v/>
      </c>
      <c r="F246" s="15">
        <f>IF($B246="","",ROUND(N($D246)*N($E246),2))</f>
        <v/>
      </c>
      <c r="G246" s="28">
        <f>IF($B246="","",Sätze!$S246)</f>
        <v/>
      </c>
      <c r="H246" s="15">
        <f>IF($B246="","",ROUND(N($G246)*Ökonomie!$C$5,2))</f>
        <v/>
      </c>
      <c r="I246" s="15">
        <f>IF($B246="","",Sätze!$T246)</f>
        <v/>
      </c>
      <c r="J246" s="15">
        <f>IF($B246="","",ROUND(N($F246)-N($H246)-N($I246),2))</f>
        <v/>
      </c>
      <c r="K246" s="15">
        <f>IF(OR($B246="",N(Sätze!$J246)*N(Sätze!$K246)=0),"",ROUND($J246/(Sätze!$J246*Sätze!$K246),2))</f>
        <v/>
      </c>
      <c r="L246" s="15">
        <f>IF(OR($B246="",N($G246)=0),"",ROUND($J246/$G246,2))</f>
        <v/>
      </c>
    </row>
    <row r="247">
      <c r="A247" s="10">
        <f>IF(Sätze!$B247="","",Sätze!$A247)</f>
        <v/>
      </c>
      <c r="B247" s="10">
        <f>IF(Sätze!$B247="","",Sätze!$B247)</f>
        <v/>
      </c>
      <c r="C247" s="10">
        <f>IF($B247="","",Sätze!$E247)</f>
        <v/>
      </c>
      <c r="D247" s="15">
        <f>IF($B247="","",Sätze!$Q247)</f>
        <v/>
      </c>
      <c r="E247" s="15">
        <f>IF($B247="","",IFERROR(INDEX(Ökonomie!$C$9:$C$88,MATCH($B247,Ökonomie!$B$9:$B$88,0)),0))</f>
        <v/>
      </c>
      <c r="F247" s="15">
        <f>IF($B247="","",ROUND(N($D247)*N($E247),2))</f>
        <v/>
      </c>
      <c r="G247" s="28">
        <f>IF($B247="","",Sätze!$S247)</f>
        <v/>
      </c>
      <c r="H247" s="15">
        <f>IF($B247="","",ROUND(N($G247)*Ökonomie!$C$5,2))</f>
        <v/>
      </c>
      <c r="I247" s="15">
        <f>IF($B247="","",Sätze!$T247)</f>
        <v/>
      </c>
      <c r="J247" s="15">
        <f>IF($B247="","",ROUND(N($F247)-N($H247)-N($I247),2))</f>
        <v/>
      </c>
      <c r="K247" s="15">
        <f>IF(OR($B247="",N(Sätze!$J247)*N(Sätze!$K247)=0),"",ROUND($J247/(Sätze!$J247*Sätze!$K247),2))</f>
        <v/>
      </c>
      <c r="L247" s="15">
        <f>IF(OR($B247="",N($G247)=0),"",ROUND($J247/$G247,2))</f>
        <v/>
      </c>
    </row>
    <row r="248">
      <c r="A248" s="10">
        <f>IF(Sätze!$B248="","",Sätze!$A248)</f>
        <v/>
      </c>
      <c r="B248" s="10">
        <f>IF(Sätze!$B248="","",Sätze!$B248)</f>
        <v/>
      </c>
      <c r="C248" s="10">
        <f>IF($B248="","",Sätze!$E248)</f>
        <v/>
      </c>
      <c r="D248" s="15">
        <f>IF($B248="","",Sätze!$Q248)</f>
        <v/>
      </c>
      <c r="E248" s="15">
        <f>IF($B248="","",IFERROR(INDEX(Ökonomie!$C$9:$C$88,MATCH($B248,Ökonomie!$B$9:$B$88,0)),0))</f>
        <v/>
      </c>
      <c r="F248" s="15">
        <f>IF($B248="","",ROUND(N($D248)*N($E248),2))</f>
        <v/>
      </c>
      <c r="G248" s="28">
        <f>IF($B248="","",Sätze!$S248)</f>
        <v/>
      </c>
      <c r="H248" s="15">
        <f>IF($B248="","",ROUND(N($G248)*Ökonomie!$C$5,2))</f>
        <v/>
      </c>
      <c r="I248" s="15">
        <f>IF($B248="","",Sätze!$T248)</f>
        <v/>
      </c>
      <c r="J248" s="15">
        <f>IF($B248="","",ROUND(N($F248)-N($H248)-N($I248),2))</f>
        <v/>
      </c>
      <c r="K248" s="15">
        <f>IF(OR($B248="",N(Sätze!$J248)*N(Sätze!$K248)=0),"",ROUND($J248/(Sätze!$J248*Sätze!$K248),2))</f>
        <v/>
      </c>
      <c r="L248" s="15">
        <f>IF(OR($B248="",N($G248)=0),"",ROUND($J248/$G248,2))</f>
        <v/>
      </c>
    </row>
    <row r="249">
      <c r="A249" s="10">
        <f>IF(Sätze!$B249="","",Sätze!$A249)</f>
        <v/>
      </c>
      <c r="B249" s="10">
        <f>IF(Sätze!$B249="","",Sätze!$B249)</f>
        <v/>
      </c>
      <c r="C249" s="10">
        <f>IF($B249="","",Sätze!$E249)</f>
        <v/>
      </c>
      <c r="D249" s="15">
        <f>IF($B249="","",Sätze!$Q249)</f>
        <v/>
      </c>
      <c r="E249" s="15">
        <f>IF($B249="","",IFERROR(INDEX(Ökonomie!$C$9:$C$88,MATCH($B249,Ökonomie!$B$9:$B$88,0)),0))</f>
        <v/>
      </c>
      <c r="F249" s="15">
        <f>IF($B249="","",ROUND(N($D249)*N($E249),2))</f>
        <v/>
      </c>
      <c r="G249" s="28">
        <f>IF($B249="","",Sätze!$S249)</f>
        <v/>
      </c>
      <c r="H249" s="15">
        <f>IF($B249="","",ROUND(N($G249)*Ökonomie!$C$5,2))</f>
        <v/>
      </c>
      <c r="I249" s="15">
        <f>IF($B249="","",Sätze!$T249)</f>
        <v/>
      </c>
      <c r="J249" s="15">
        <f>IF($B249="","",ROUND(N($F249)-N($H249)-N($I249),2))</f>
        <v/>
      </c>
      <c r="K249" s="15">
        <f>IF(OR($B249="",N(Sätze!$J249)*N(Sätze!$K249)=0),"",ROUND($J249/(Sätze!$J249*Sätze!$K249),2))</f>
        <v/>
      </c>
      <c r="L249" s="15">
        <f>IF(OR($B249="",N($G249)=0),"",ROUND($J249/$G249,2))</f>
        <v/>
      </c>
    </row>
    <row r="250">
      <c r="A250" s="10">
        <f>IF(Sätze!$B250="","",Sätze!$A250)</f>
        <v/>
      </c>
      <c r="B250" s="10">
        <f>IF(Sätze!$B250="","",Sätze!$B250)</f>
        <v/>
      </c>
      <c r="C250" s="10">
        <f>IF($B250="","",Sätze!$E250)</f>
        <v/>
      </c>
      <c r="D250" s="15">
        <f>IF($B250="","",Sätze!$Q250)</f>
        <v/>
      </c>
      <c r="E250" s="15">
        <f>IF($B250="","",IFERROR(INDEX(Ökonomie!$C$9:$C$88,MATCH($B250,Ökonomie!$B$9:$B$88,0)),0))</f>
        <v/>
      </c>
      <c r="F250" s="15">
        <f>IF($B250="","",ROUND(N($D250)*N($E250),2))</f>
        <v/>
      </c>
      <c r="G250" s="28">
        <f>IF($B250="","",Sätze!$S250)</f>
        <v/>
      </c>
      <c r="H250" s="15">
        <f>IF($B250="","",ROUND(N($G250)*Ökonomie!$C$5,2))</f>
        <v/>
      </c>
      <c r="I250" s="15">
        <f>IF($B250="","",Sätze!$T250)</f>
        <v/>
      </c>
      <c r="J250" s="15">
        <f>IF($B250="","",ROUND(N($F250)-N($H250)-N($I250),2))</f>
        <v/>
      </c>
      <c r="K250" s="15">
        <f>IF(OR($B250="",N(Sätze!$J250)*N(Sätze!$K250)=0),"",ROUND($J250/(Sätze!$J250*Sätze!$K250),2))</f>
        <v/>
      </c>
      <c r="L250" s="15">
        <f>IF(OR($B250="",N($G250)=0),"",ROUND($J250/$G250,2))</f>
        <v/>
      </c>
    </row>
    <row r="251">
      <c r="A251" s="10">
        <f>IF(Sätze!$B251="","",Sätze!$A251)</f>
        <v/>
      </c>
      <c r="B251" s="10">
        <f>IF(Sätze!$B251="","",Sätze!$B251)</f>
        <v/>
      </c>
      <c r="C251" s="10">
        <f>IF($B251="","",Sätze!$E251)</f>
        <v/>
      </c>
      <c r="D251" s="15">
        <f>IF($B251="","",Sätze!$Q251)</f>
        <v/>
      </c>
      <c r="E251" s="15">
        <f>IF($B251="","",IFERROR(INDEX(Ökonomie!$C$9:$C$88,MATCH($B251,Ökonomie!$B$9:$B$88,0)),0))</f>
        <v/>
      </c>
      <c r="F251" s="15">
        <f>IF($B251="","",ROUND(N($D251)*N($E251),2))</f>
        <v/>
      </c>
      <c r="G251" s="28">
        <f>IF($B251="","",Sätze!$S251)</f>
        <v/>
      </c>
      <c r="H251" s="15">
        <f>IF($B251="","",ROUND(N($G251)*Ökonomie!$C$5,2))</f>
        <v/>
      </c>
      <c r="I251" s="15">
        <f>IF($B251="","",Sätze!$T251)</f>
        <v/>
      </c>
      <c r="J251" s="15">
        <f>IF($B251="","",ROUND(N($F251)-N($H251)-N($I251),2))</f>
        <v/>
      </c>
      <c r="K251" s="15">
        <f>IF(OR($B251="",N(Sätze!$J251)*N(Sätze!$K251)=0),"",ROUND($J251/(Sätze!$J251*Sätze!$K251),2))</f>
        <v/>
      </c>
      <c r="L251" s="15">
        <f>IF(OR($B251="",N($G251)=0),"",ROUND($J251/$G251,2))</f>
        <v/>
      </c>
    </row>
    <row r="253">
      <c r="A253" s="24" t="inlineStr">
        <is>
          <t>gesamt</t>
        </is>
      </c>
      <c r="F253" s="37">
        <f>SUM(F2:F251)</f>
        <v/>
      </c>
      <c r="G253" s="38">
        <f>SUM(G2:G251)</f>
        <v/>
      </c>
      <c r="H253" s="37">
        <f>SUM(H2:H251)</f>
        <v/>
      </c>
      <c r="I253" s="37">
        <f>SUM(I2:I251)</f>
        <v/>
      </c>
      <c r="J253" s="37">
        <f>SUM(J2:J251)</f>
        <v/>
      </c>
    </row>
  </sheetData>
  <autoFilter ref="A1:L251"/>
  <pageMargins left="0.75" right="0.75" top="1" bottom="1" header="0.5" footer="0.5"/>
  <pageSetup orientation="landscape" fitToHeight="0" fitToWidth="1"/>
  <legacyDrawing xmlns:r="http://schemas.openxmlformats.org/officeDocument/2006/relationships" r:id="anysvml"/>
</worksheet>
</file>

<file path=xl/worksheets/sheet12.xml><?xml version="1.0" encoding="utf-8"?>
<worksheet xmlns="http://schemas.openxmlformats.org/spreadsheetml/2006/main">
  <sheetPr>
    <outlinePr summaryBelow="1" summaryRight="1"/>
    <pageSetUpPr fitToPage="1"/>
  </sheetPr>
  <dimension ref="B2:F24"/>
  <sheetViews>
    <sheetView showGridLines="0" workbookViewId="0">
      <selection activeCell="A1" sqref="A1"/>
    </sheetView>
  </sheetViews>
  <sheetFormatPr baseColWidth="8" defaultRowHeight="15"/>
  <cols>
    <col width="3" customWidth="1" min="1" max="1"/>
    <col width="30" customWidth="1" min="2" max="2"/>
    <col width="40" customWidth="1" min="3" max="3"/>
    <col width="14" customWidth="1" min="4" max="4"/>
    <col width="18" customWidth="1" min="5" max="5"/>
    <col width="4" customWidth="1" min="6" max="6"/>
  </cols>
  <sheetData>
    <row r="2">
      <c r="B2" s="1" t="inlineStr">
        <is>
          <t>Was diese Datei nicht kann</t>
        </is>
      </c>
    </row>
    <row r="4">
      <c r="B4" s="4" t="inlineStr">
        <is>
          <t>Sie rechnet Termine, Mengen und Deckungsbeiträge aus deinen Zahlen. Drei Dinge kann eine Tabelle nicht:</t>
        </is>
      </c>
    </row>
    <row r="5"/>
    <row r="6"/>
    <row r="8" ht="46" customHeight="1">
      <c r="B8" s="3" t="inlineStr">
        <is>
          <t>Überschneidungen erkennen</t>
        </is>
      </c>
      <c r="C8" s="4" t="inlineStr">
        <is>
          <t>Zwei Sätze auf demselben Beet in denselben Wochen fallen ihr nicht auf. Das Blatt „Belegung“ zählt sie nur.</t>
        </is>
      </c>
    </row>
    <row r="9" ht="46" customHeight="1">
      <c r="B9" s="3" t="inlineStr">
        <is>
          <t>Das Wetter kennen</t>
        </is>
      </c>
      <c r="C9" s="4" t="inlineStr">
        <is>
          <t>Kulturdauer und Erntefenster sind deine Werte. Ein kalter Mai verschiebt alles, und die Datei merkt es nicht.</t>
        </is>
      </c>
    </row>
    <row r="10" ht="46" customHeight="1">
      <c r="B10" s="3" t="inlineStr">
        <is>
          <t>Über den Jahreswechsel rechnen</t>
        </is>
      </c>
      <c r="C10" s="4" t="inlineStr">
        <is>
          <t>Läuft ein Satz über KW 52 hinaus, beginnt die Zählung wieder bei 1. Das Blatt „Deckung“ rechnet zyklisch, die Sätze-Spalten zählen weiter — bei Überwinterungskulturen also selbst mitdenken.</t>
        </is>
      </c>
    </row>
    <row r="11" ht="46" customHeight="1">
      <c r="B11" s="3" t="inlineStr">
        <is>
          <t>Lager und Zukauf einrechnen</t>
        </is>
      </c>
      <c r="C11" s="4" t="inlineStr">
        <is>
          <t>Die Deckung vergleicht, was in einer Woche vom Feld kommt. Lagergemüse, das im November geerntet und im Februar verteilt wird, taucht in der November-Woche auf.</t>
        </is>
      </c>
    </row>
    <row r="13" ht="16" customHeight="1">
      <c r="B13" s="39" t="n"/>
      <c r="C13" s="39" t="n"/>
      <c r="D13" s="39" t="n"/>
      <c r="E13" s="39" t="n"/>
      <c r="F13" s="39" t="n"/>
    </row>
    <row r="14" ht="34" customHeight="1">
      <c r="B14" s="39" t="n"/>
      <c r="C14" s="39" t="n"/>
      <c r="D14" s="39" t="n"/>
      <c r="E14" s="39" t="n"/>
      <c r="F14" s="39" t="n"/>
    </row>
    <row r="15" ht="10" customHeight="1">
      <c r="B15" s="39" t="n"/>
      <c r="C15" s="39" t="n"/>
      <c r="D15" s="39" t="n"/>
      <c r="E15" s="39" t="n"/>
      <c r="F15" s="39" t="n"/>
    </row>
    <row r="16" ht="6" customHeight="1">
      <c r="B16" s="39" t="n"/>
      <c r="C16" s="39" t="n"/>
      <c r="D16" s="39" t="n"/>
      <c r="E16" s="39" t="n"/>
      <c r="F16" s="39" t="n"/>
    </row>
    <row r="17">
      <c r="B17" s="40" t="inlineStr">
        <is>
          <t>Das Beetbuch im Hofbuch legt die Sätze auf einen Zeitstrahl, zeigt Überschneidungen und rechnet den Deckungsbeitrag mit der Ist-Ernte. Die Vorlage hier bleibt kostenlos.</t>
        </is>
      </c>
      <c r="D17" s="39" t="n"/>
      <c r="E17" s="39" t="n"/>
      <c r="F17" s="39" t="n"/>
    </row>
    <row r="18">
      <c r="D18" s="39" t="n"/>
      <c r="E18" s="39" t="n"/>
      <c r="F18" s="39" t="n"/>
    </row>
    <row r="19">
      <c r="D19" s="39" t="n"/>
      <c r="E19" s="39" t="n"/>
      <c r="F19" s="39" t="n"/>
    </row>
    <row r="20">
      <c r="B20" s="41" t="inlineStr">
        <is>
          <t>hofbuch.de/vorlagen</t>
        </is>
      </c>
      <c r="C20" s="39" t="n"/>
      <c r="D20" s="39" t="n"/>
      <c r="E20" s="42" t="inlineStr">
        <is>
          <t>Alle Vorlagen, kostenlos</t>
        </is>
      </c>
      <c r="F20" s="39" t="n"/>
    </row>
    <row r="21" ht="10" customHeight="1">
      <c r="B21" s="39" t="n"/>
      <c r="C21" s="39" t="n"/>
      <c r="D21" s="39" t="n"/>
      <c r="E21" s="39" t="n"/>
      <c r="F21" s="39" t="n"/>
    </row>
    <row r="24">
      <c r="B24" s="2" t="inlineStr">
        <is>
          <t>Version 3.0 · Stand 06.09.2026 · Keine Rechtsberatung.</t>
        </is>
      </c>
    </row>
  </sheetData>
  <mergeCells count="6">
    <mergeCell ref="C11:E11"/>
    <mergeCell ref="B4:E6"/>
    <mergeCell ref="C8:E8"/>
    <mergeCell ref="C9:E9"/>
    <mergeCell ref="B17:C19"/>
    <mergeCell ref="C10:E10"/>
  </mergeCell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2026-09-06T12:37:03Z</dcterms:created>
  <dcterms:modified xmlns:dcterms="http://purl.org/dc/terms/" xmlns:xsi="http://www.w3.org/2001/XMLSchema-instance" xsi:type="dcterms:W3CDTF">2026-09-06T12:37:03Z</dcterms:modified>
</cp:coreProperties>
</file>